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-300" windowWidth="14000" windowHeight="7430" firstSheet="9" activeTab="9"/>
  </bookViews>
  <sheets>
    <sheet name="на1.02" sheetId="14" r:id="rId1"/>
    <sheet name="на1.03" sheetId="16" r:id="rId2"/>
    <sheet name="на1.04" sheetId="17" r:id="rId3"/>
    <sheet name="на1.05" sheetId="18" r:id="rId4"/>
    <sheet name="на1.06" sheetId="19" r:id="rId5"/>
    <sheet name="на1.07" sheetId="20" r:id="rId6"/>
    <sheet name="на1.08" sheetId="22" r:id="rId7"/>
    <sheet name="на1.09" sheetId="23" r:id="rId8"/>
    <sheet name="на1.10" sheetId="24" r:id="rId9"/>
    <sheet name="на1.01.2018" sheetId="30" r:id="rId10"/>
    <sheet name="Лист2" sheetId="21" r:id="rId11"/>
  </sheets>
  <definedNames>
    <definedName name="_xlnm.Print_Titles" localSheetId="10">Лист2!$A:$Q</definedName>
    <definedName name="_xlnm.Print_Area" localSheetId="6">на1.08!$A$1:$P$39</definedName>
    <definedName name="_xlnm.Print_Area" localSheetId="8">на1.10!$A$1:$P$39</definedName>
  </definedNames>
  <calcPr calcId="125725"/>
</workbook>
</file>

<file path=xl/calcChain.xml><?xml version="1.0" encoding="utf-8"?>
<calcChain xmlns="http://schemas.openxmlformats.org/spreadsheetml/2006/main">
  <c r="M19" i="30"/>
  <c r="H30"/>
  <c r="H19"/>
  <c r="F38" l="1"/>
  <c r="F37"/>
  <c r="F36"/>
  <c r="K34"/>
  <c r="J34"/>
  <c r="I34"/>
  <c r="F34"/>
  <c r="E34"/>
  <c r="J33"/>
  <c r="K32"/>
  <c r="J32"/>
  <c r="F32"/>
  <c r="K31"/>
  <c r="J31"/>
  <c r="G31"/>
  <c r="I31" s="1"/>
  <c r="F31"/>
  <c r="E31"/>
  <c r="M30"/>
  <c r="L30"/>
  <c r="N30" s="1"/>
  <c r="D30"/>
  <c r="J30" s="1"/>
  <c r="C30"/>
  <c r="K29"/>
  <c r="J29"/>
  <c r="I29"/>
  <c r="F29"/>
  <c r="E29"/>
  <c r="J28"/>
  <c r="I28"/>
  <c r="K27"/>
  <c r="J27"/>
  <c r="I27"/>
  <c r="F27"/>
  <c r="E27"/>
  <c r="K26"/>
  <c r="J26"/>
  <c r="I26"/>
  <c r="G26"/>
  <c r="F26"/>
  <c r="E26"/>
  <c r="K25"/>
  <c r="J25"/>
  <c r="I25"/>
  <c r="F25"/>
  <c r="E25"/>
  <c r="K24"/>
  <c r="J24"/>
  <c r="I24"/>
  <c r="F24"/>
  <c r="E24"/>
  <c r="K23"/>
  <c r="J23"/>
  <c r="I23"/>
  <c r="F23"/>
  <c r="E23"/>
  <c r="K22"/>
  <c r="J22"/>
  <c r="E22"/>
  <c r="N21"/>
  <c r="K21"/>
  <c r="J21"/>
  <c r="G21"/>
  <c r="I21" s="1"/>
  <c r="F21"/>
  <c r="B21"/>
  <c r="E21" s="1"/>
  <c r="N20"/>
  <c r="K20"/>
  <c r="J20"/>
  <c r="G20"/>
  <c r="G30" s="1"/>
  <c r="F20"/>
  <c r="E20"/>
  <c r="B20"/>
  <c r="B30" s="1"/>
  <c r="B7" s="1"/>
  <c r="B35" s="1"/>
  <c r="L19"/>
  <c r="G19"/>
  <c r="I19" s="1"/>
  <c r="D19"/>
  <c r="J19" s="1"/>
  <c r="J7" s="1"/>
  <c r="C19"/>
  <c r="C7" s="1"/>
  <c r="C35" s="1"/>
  <c r="B19"/>
  <c r="N18"/>
  <c r="J18"/>
  <c r="I18"/>
  <c r="E18"/>
  <c r="N17"/>
  <c r="K17"/>
  <c r="J17"/>
  <c r="I17"/>
  <c r="F17"/>
  <c r="E17"/>
  <c r="N16"/>
  <c r="K16"/>
  <c r="J16"/>
  <c r="I16"/>
  <c r="F16"/>
  <c r="E16"/>
  <c r="N15"/>
  <c r="K15"/>
  <c r="J15"/>
  <c r="I15"/>
  <c r="F15"/>
  <c r="E15"/>
  <c r="N14"/>
  <c r="K14"/>
  <c r="J14"/>
  <c r="I14"/>
  <c r="F14"/>
  <c r="E14"/>
  <c r="N13"/>
  <c r="K13"/>
  <c r="J13"/>
  <c r="F13"/>
  <c r="E13"/>
  <c r="N12"/>
  <c r="K12"/>
  <c r="J12"/>
  <c r="I12"/>
  <c r="F12"/>
  <c r="E12"/>
  <c r="N11"/>
  <c r="K11"/>
  <c r="J11"/>
  <c r="I11"/>
  <c r="F11"/>
  <c r="E11"/>
  <c r="N10"/>
  <c r="K10"/>
  <c r="J10"/>
  <c r="F10"/>
  <c r="E10"/>
  <c r="K9"/>
  <c r="J9"/>
  <c r="F9"/>
  <c r="N8"/>
  <c r="K8"/>
  <c r="J8"/>
  <c r="I8"/>
  <c r="F8"/>
  <c r="E8"/>
  <c r="M7"/>
  <c r="M35" s="1"/>
  <c r="L7"/>
  <c r="L35" s="1"/>
  <c r="H7"/>
  <c r="H35" s="1"/>
  <c r="G7" l="1"/>
  <c r="G35" s="1"/>
  <c r="N19"/>
  <c r="N7" s="1"/>
  <c r="N35" s="1"/>
  <c r="D7"/>
  <c r="D35" s="1"/>
  <c r="J35" s="1"/>
  <c r="E19"/>
  <c r="K19"/>
  <c r="I20"/>
  <c r="I30" s="1"/>
  <c r="I7" s="1"/>
  <c r="I35" s="1"/>
  <c r="E30"/>
  <c r="K30"/>
  <c r="F19"/>
  <c r="F30"/>
  <c r="F30" i="23"/>
  <c r="F9"/>
  <c r="F9" i="24"/>
  <c r="F30"/>
  <c r="J30"/>
  <c r="J19"/>
  <c r="J7"/>
  <c r="J35" s="1"/>
  <c r="O19"/>
  <c r="O30"/>
  <c r="E7" i="30" l="1"/>
  <c r="E35" s="1"/>
  <c r="F35"/>
  <c r="F7"/>
  <c r="K7"/>
  <c r="K35"/>
  <c r="O7" i="24"/>
  <c r="O35" s="1"/>
  <c r="F38"/>
  <c r="F37"/>
  <c r="F36"/>
  <c r="M34"/>
  <c r="L34"/>
  <c r="K34"/>
  <c r="F34"/>
  <c r="E34"/>
  <c r="L33"/>
  <c r="M32"/>
  <c r="L32"/>
  <c r="F32"/>
  <c r="M31"/>
  <c r="L31"/>
  <c r="K31"/>
  <c r="I31"/>
  <c r="F31"/>
  <c r="E31"/>
  <c r="N30"/>
  <c r="P30" s="1"/>
  <c r="G30"/>
  <c r="D30"/>
  <c r="L30" s="1"/>
  <c r="M29"/>
  <c r="L29"/>
  <c r="K29"/>
  <c r="H29"/>
  <c r="F29"/>
  <c r="E29"/>
  <c r="M28"/>
  <c r="L28"/>
  <c r="K28"/>
  <c r="H28"/>
  <c r="M27"/>
  <c r="L27"/>
  <c r="K27"/>
  <c r="H27"/>
  <c r="F27"/>
  <c r="E27"/>
  <c r="M26"/>
  <c r="L26"/>
  <c r="I26"/>
  <c r="K26" s="1"/>
  <c r="H26"/>
  <c r="F26"/>
  <c r="E26"/>
  <c r="M25"/>
  <c r="L25"/>
  <c r="K25"/>
  <c r="H25"/>
  <c r="F25"/>
  <c r="E25"/>
  <c r="M24"/>
  <c r="L24"/>
  <c r="K24"/>
  <c r="H24"/>
  <c r="F24"/>
  <c r="E24"/>
  <c r="M23"/>
  <c r="L23"/>
  <c r="K23"/>
  <c r="H23"/>
  <c r="F23"/>
  <c r="E23"/>
  <c r="M22"/>
  <c r="L22"/>
  <c r="E22"/>
  <c r="P21"/>
  <c r="M21"/>
  <c r="L21"/>
  <c r="K21"/>
  <c r="I21"/>
  <c r="H21"/>
  <c r="C21"/>
  <c r="F21" s="1"/>
  <c r="B21"/>
  <c r="E21" s="1"/>
  <c r="P20"/>
  <c r="M20"/>
  <c r="L20"/>
  <c r="K20"/>
  <c r="K30" s="1"/>
  <c r="I20"/>
  <c r="I30" s="1"/>
  <c r="I7" s="1"/>
  <c r="I35" s="1"/>
  <c r="H20"/>
  <c r="H30" s="1"/>
  <c r="C30"/>
  <c r="B20"/>
  <c r="B30" s="1"/>
  <c r="B7" s="1"/>
  <c r="N19"/>
  <c r="I19"/>
  <c r="K19" s="1"/>
  <c r="G19"/>
  <c r="D19"/>
  <c r="L19" s="1"/>
  <c r="C19"/>
  <c r="B19"/>
  <c r="P18"/>
  <c r="L18"/>
  <c r="K18"/>
  <c r="H18"/>
  <c r="E18"/>
  <c r="P17"/>
  <c r="M17"/>
  <c r="L17"/>
  <c r="K17"/>
  <c r="H17"/>
  <c r="F17"/>
  <c r="E17"/>
  <c r="P16"/>
  <c r="M16"/>
  <c r="L16"/>
  <c r="K16"/>
  <c r="H16"/>
  <c r="F16"/>
  <c r="E16"/>
  <c r="P15"/>
  <c r="M15"/>
  <c r="L15"/>
  <c r="K15"/>
  <c r="H15"/>
  <c r="F15"/>
  <c r="E15"/>
  <c r="P14"/>
  <c r="M14"/>
  <c r="L14"/>
  <c r="K14"/>
  <c r="H14"/>
  <c r="F14"/>
  <c r="E14"/>
  <c r="P13"/>
  <c r="M13"/>
  <c r="L13"/>
  <c r="H13"/>
  <c r="F13"/>
  <c r="E13"/>
  <c r="P12"/>
  <c r="M12"/>
  <c r="L12"/>
  <c r="K12"/>
  <c r="H12"/>
  <c r="F12"/>
  <c r="E12"/>
  <c r="P11"/>
  <c r="M11"/>
  <c r="L11"/>
  <c r="K11"/>
  <c r="H11"/>
  <c r="F11"/>
  <c r="E11"/>
  <c r="P10"/>
  <c r="M10"/>
  <c r="L10"/>
  <c r="H10"/>
  <c r="F10"/>
  <c r="E10"/>
  <c r="M9"/>
  <c r="L9"/>
  <c r="P8"/>
  <c r="P19" s="1"/>
  <c r="M8"/>
  <c r="L8"/>
  <c r="K8"/>
  <c r="F8"/>
  <c r="E8"/>
  <c r="N7"/>
  <c r="N35" s="1"/>
  <c r="G7"/>
  <c r="G35" s="1"/>
  <c r="P7" l="1"/>
  <c r="P35" s="1"/>
  <c r="D7"/>
  <c r="H7" s="1"/>
  <c r="H35" s="1"/>
  <c r="E19"/>
  <c r="M19"/>
  <c r="C7"/>
  <c r="C35" s="1"/>
  <c r="K7"/>
  <c r="K35" s="1"/>
  <c r="B35"/>
  <c r="E7"/>
  <c r="E35" s="1"/>
  <c r="L7"/>
  <c r="F7"/>
  <c r="F19"/>
  <c r="H19"/>
  <c r="F20"/>
  <c r="E30"/>
  <c r="M30"/>
  <c r="E20"/>
  <c r="C21" i="23"/>
  <c r="J30"/>
  <c r="J19"/>
  <c r="J7" s="1"/>
  <c r="J35" s="1"/>
  <c r="D35" i="24" l="1"/>
  <c r="M7"/>
  <c r="F35"/>
  <c r="F38" i="23"/>
  <c r="F37"/>
  <c r="F36"/>
  <c r="M34"/>
  <c r="L34"/>
  <c r="K34"/>
  <c r="F34"/>
  <c r="E34"/>
  <c r="L33"/>
  <c r="L32"/>
  <c r="F32"/>
  <c r="M31"/>
  <c r="L31"/>
  <c r="K31"/>
  <c r="I31"/>
  <c r="E31"/>
  <c r="F31"/>
  <c r="O30"/>
  <c r="P30" s="1"/>
  <c r="N30"/>
  <c r="G30"/>
  <c r="D30"/>
  <c r="L30" s="1"/>
  <c r="C30"/>
  <c r="M29"/>
  <c r="L29"/>
  <c r="K29"/>
  <c r="H29"/>
  <c r="F29"/>
  <c r="E29"/>
  <c r="M28"/>
  <c r="L28"/>
  <c r="K28"/>
  <c r="H28"/>
  <c r="M27"/>
  <c r="L27"/>
  <c r="K27"/>
  <c r="H27"/>
  <c r="F27"/>
  <c r="E27"/>
  <c r="M26"/>
  <c r="L26"/>
  <c r="K26"/>
  <c r="I26"/>
  <c r="H26"/>
  <c r="F26"/>
  <c r="E26"/>
  <c r="M25"/>
  <c r="L25"/>
  <c r="K25"/>
  <c r="H25"/>
  <c r="F25"/>
  <c r="E25"/>
  <c r="M24"/>
  <c r="L24"/>
  <c r="K24"/>
  <c r="H24"/>
  <c r="F24"/>
  <c r="E24"/>
  <c r="M23"/>
  <c r="L23"/>
  <c r="K23"/>
  <c r="H23"/>
  <c r="F23"/>
  <c r="E23"/>
  <c r="M22"/>
  <c r="L22"/>
  <c r="E22"/>
  <c r="P21"/>
  <c r="M21"/>
  <c r="L21"/>
  <c r="I21"/>
  <c r="K21" s="1"/>
  <c r="H21"/>
  <c r="F21"/>
  <c r="B21"/>
  <c r="E21" s="1"/>
  <c r="P20"/>
  <c r="M20"/>
  <c r="L20"/>
  <c r="K20"/>
  <c r="I20"/>
  <c r="H20"/>
  <c r="H30" s="1"/>
  <c r="C20"/>
  <c r="F20" s="1"/>
  <c r="B20"/>
  <c r="B30" s="1"/>
  <c r="O19"/>
  <c r="N19"/>
  <c r="I19"/>
  <c r="K19" s="1"/>
  <c r="G19"/>
  <c r="D19"/>
  <c r="L19" s="1"/>
  <c r="C19"/>
  <c r="B19"/>
  <c r="P18"/>
  <c r="L18"/>
  <c r="K18"/>
  <c r="H18"/>
  <c r="E18"/>
  <c r="P17"/>
  <c r="M17"/>
  <c r="L17"/>
  <c r="K17"/>
  <c r="H17"/>
  <c r="F17"/>
  <c r="E17"/>
  <c r="P16"/>
  <c r="M16"/>
  <c r="L16"/>
  <c r="K16"/>
  <c r="H16"/>
  <c r="F16"/>
  <c r="E16"/>
  <c r="P15"/>
  <c r="M15"/>
  <c r="L15"/>
  <c r="K15"/>
  <c r="H15"/>
  <c r="F15"/>
  <c r="E15"/>
  <c r="P14"/>
  <c r="M14"/>
  <c r="L14"/>
  <c r="K14"/>
  <c r="H14"/>
  <c r="F14"/>
  <c r="E14"/>
  <c r="P13"/>
  <c r="M13"/>
  <c r="L13"/>
  <c r="H13"/>
  <c r="F13"/>
  <c r="E13"/>
  <c r="P12"/>
  <c r="M12"/>
  <c r="L12"/>
  <c r="K12"/>
  <c r="H12"/>
  <c r="F12"/>
  <c r="E12"/>
  <c r="P11"/>
  <c r="M11"/>
  <c r="L11"/>
  <c r="K11"/>
  <c r="H11"/>
  <c r="F11"/>
  <c r="E11"/>
  <c r="P10"/>
  <c r="M10"/>
  <c r="L10"/>
  <c r="H10"/>
  <c r="F10"/>
  <c r="E10"/>
  <c r="M9"/>
  <c r="L9"/>
  <c r="P8"/>
  <c r="P19" s="1"/>
  <c r="M8"/>
  <c r="L8"/>
  <c r="K8"/>
  <c r="F8"/>
  <c r="E8"/>
  <c r="O7"/>
  <c r="O35" s="1"/>
  <c r="N7"/>
  <c r="N35" s="1"/>
  <c r="G7"/>
  <c r="G35" s="1"/>
  <c r="C7"/>
  <c r="C35" s="1"/>
  <c r="C31" i="22"/>
  <c r="J32"/>
  <c r="J30"/>
  <c r="J19"/>
  <c r="J7" s="1"/>
  <c r="J35" s="1"/>
  <c r="M35" i="24" l="1"/>
  <c r="L35"/>
  <c r="M30" i="23"/>
  <c r="L7"/>
  <c r="D7"/>
  <c r="D35" s="1"/>
  <c r="F35" s="1"/>
  <c r="E19"/>
  <c r="M7"/>
  <c r="M19"/>
  <c r="L35"/>
  <c r="B7"/>
  <c r="E30"/>
  <c r="P7"/>
  <c r="P35" s="1"/>
  <c r="K30"/>
  <c r="K7" s="1"/>
  <c r="K35" s="1"/>
  <c r="E20"/>
  <c r="I30"/>
  <c r="I7" s="1"/>
  <c r="I35" s="1"/>
  <c r="M32"/>
  <c r="F19"/>
  <c r="H19"/>
  <c r="F38" i="22"/>
  <c r="F37"/>
  <c r="F36"/>
  <c r="G35"/>
  <c r="M34"/>
  <c r="L34"/>
  <c r="K34"/>
  <c r="F34"/>
  <c r="E34"/>
  <c r="L33"/>
  <c r="M32"/>
  <c r="L32"/>
  <c r="F32"/>
  <c r="M31"/>
  <c r="L31"/>
  <c r="I31"/>
  <c r="K31" s="1"/>
  <c r="E31"/>
  <c r="F31"/>
  <c r="O30"/>
  <c r="N30"/>
  <c r="P30" s="1"/>
  <c r="G30"/>
  <c r="D30"/>
  <c r="M30" s="1"/>
  <c r="B30"/>
  <c r="M29"/>
  <c r="L29"/>
  <c r="K29"/>
  <c r="H29"/>
  <c r="F29"/>
  <c r="E29"/>
  <c r="M28"/>
  <c r="L28"/>
  <c r="K28"/>
  <c r="H28"/>
  <c r="M27"/>
  <c r="L27"/>
  <c r="K27"/>
  <c r="H27"/>
  <c r="F27"/>
  <c r="E27"/>
  <c r="M26"/>
  <c r="L26"/>
  <c r="I26"/>
  <c r="K26" s="1"/>
  <c r="H26"/>
  <c r="F26"/>
  <c r="E26"/>
  <c r="M25"/>
  <c r="L25"/>
  <c r="K25"/>
  <c r="H25"/>
  <c r="F25"/>
  <c r="E25"/>
  <c r="M24"/>
  <c r="L24"/>
  <c r="K24"/>
  <c r="H24"/>
  <c r="F24"/>
  <c r="E24"/>
  <c r="M23"/>
  <c r="L23"/>
  <c r="K23"/>
  <c r="H23"/>
  <c r="F23"/>
  <c r="E23"/>
  <c r="M22"/>
  <c r="L22"/>
  <c r="E22"/>
  <c r="P21"/>
  <c r="M21"/>
  <c r="L21"/>
  <c r="K21"/>
  <c r="I21"/>
  <c r="H21"/>
  <c r="F21"/>
  <c r="E21"/>
  <c r="B21"/>
  <c r="P20"/>
  <c r="M20"/>
  <c r="L20"/>
  <c r="I20"/>
  <c r="I30" s="1"/>
  <c r="I7" s="1"/>
  <c r="I35" s="1"/>
  <c r="H20"/>
  <c r="H30" s="1"/>
  <c r="C20"/>
  <c r="C30" s="1"/>
  <c r="B20"/>
  <c r="E20" s="1"/>
  <c r="O19"/>
  <c r="O7" s="1"/>
  <c r="O35" s="1"/>
  <c r="N19"/>
  <c r="K19"/>
  <c r="I19"/>
  <c r="G19"/>
  <c r="D19"/>
  <c r="M19" s="1"/>
  <c r="C19"/>
  <c r="B19"/>
  <c r="P18"/>
  <c r="L18"/>
  <c r="K18"/>
  <c r="H18"/>
  <c r="E18"/>
  <c r="P17"/>
  <c r="M17"/>
  <c r="L17"/>
  <c r="K17"/>
  <c r="H17"/>
  <c r="F17"/>
  <c r="E17"/>
  <c r="P16"/>
  <c r="M16"/>
  <c r="L16"/>
  <c r="K16"/>
  <c r="H16"/>
  <c r="F16"/>
  <c r="E16"/>
  <c r="P15"/>
  <c r="M15"/>
  <c r="L15"/>
  <c r="K15"/>
  <c r="H15"/>
  <c r="F15"/>
  <c r="E15"/>
  <c r="P14"/>
  <c r="M14"/>
  <c r="L14"/>
  <c r="K14"/>
  <c r="H14"/>
  <c r="F14"/>
  <c r="E14"/>
  <c r="P13"/>
  <c r="M13"/>
  <c r="L13"/>
  <c r="H13"/>
  <c r="F13"/>
  <c r="E13"/>
  <c r="P12"/>
  <c r="M12"/>
  <c r="L12"/>
  <c r="K12"/>
  <c r="H12"/>
  <c r="F12"/>
  <c r="E12"/>
  <c r="P11"/>
  <c r="M11"/>
  <c r="L11"/>
  <c r="K11"/>
  <c r="H11"/>
  <c r="F11"/>
  <c r="E11"/>
  <c r="P10"/>
  <c r="M10"/>
  <c r="L10"/>
  <c r="H10"/>
  <c r="F10"/>
  <c r="E10"/>
  <c r="M9"/>
  <c r="L9"/>
  <c r="P8"/>
  <c r="M8"/>
  <c r="L8"/>
  <c r="K8"/>
  <c r="F8"/>
  <c r="E8"/>
  <c r="N7"/>
  <c r="N35" s="1"/>
  <c r="G7"/>
  <c r="B7"/>
  <c r="B35" s="1"/>
  <c r="M34" i="21"/>
  <c r="L34"/>
  <c r="K34"/>
  <c r="F34"/>
  <c r="E34"/>
  <c r="L33"/>
  <c r="M32"/>
  <c r="L32"/>
  <c r="F32"/>
  <c r="M31"/>
  <c r="L31"/>
  <c r="I31"/>
  <c r="K31" s="1"/>
  <c r="E31"/>
  <c r="C31"/>
  <c r="F31" s="1"/>
  <c r="O30"/>
  <c r="N30"/>
  <c r="J30"/>
  <c r="G30"/>
  <c r="D30"/>
  <c r="M30" s="1"/>
  <c r="M29"/>
  <c r="L29"/>
  <c r="K29"/>
  <c r="H29"/>
  <c r="F29"/>
  <c r="E29"/>
  <c r="M28"/>
  <c r="L28"/>
  <c r="K28"/>
  <c r="H28"/>
  <c r="M27"/>
  <c r="L27"/>
  <c r="K27"/>
  <c r="H27"/>
  <c r="F27"/>
  <c r="E27"/>
  <c r="M26"/>
  <c r="L26"/>
  <c r="I26"/>
  <c r="K26" s="1"/>
  <c r="H26"/>
  <c r="F26"/>
  <c r="E26"/>
  <c r="M25"/>
  <c r="L25"/>
  <c r="K25"/>
  <c r="H25"/>
  <c r="F25"/>
  <c r="E25"/>
  <c r="M24"/>
  <c r="L24"/>
  <c r="K24"/>
  <c r="H24"/>
  <c r="F24"/>
  <c r="E24"/>
  <c r="M23"/>
  <c r="L23"/>
  <c r="K23"/>
  <c r="H23"/>
  <c r="F23"/>
  <c r="E23"/>
  <c r="M22"/>
  <c r="L22"/>
  <c r="E22"/>
  <c r="P21"/>
  <c r="M21"/>
  <c r="L21"/>
  <c r="I21"/>
  <c r="K21" s="1"/>
  <c r="H21"/>
  <c r="F21"/>
  <c r="B21"/>
  <c r="E21" s="1"/>
  <c r="P20"/>
  <c r="M20"/>
  <c r="L20"/>
  <c r="I20"/>
  <c r="I30" s="1"/>
  <c r="H20"/>
  <c r="H30" s="1"/>
  <c r="C20"/>
  <c r="C30" s="1"/>
  <c r="B20"/>
  <c r="E20" s="1"/>
  <c r="O19"/>
  <c r="O7" s="1"/>
  <c r="O35" s="1"/>
  <c r="N19"/>
  <c r="N7" s="1"/>
  <c r="N35" s="1"/>
  <c r="J19"/>
  <c r="I19"/>
  <c r="G19"/>
  <c r="G7" s="1"/>
  <c r="G35" s="1"/>
  <c r="D19"/>
  <c r="C19"/>
  <c r="B19"/>
  <c r="P18"/>
  <c r="L18"/>
  <c r="K18"/>
  <c r="H18"/>
  <c r="E18"/>
  <c r="P17"/>
  <c r="M17"/>
  <c r="L17"/>
  <c r="K17"/>
  <c r="H17"/>
  <c r="F17"/>
  <c r="E17"/>
  <c r="P16"/>
  <c r="M16"/>
  <c r="L16"/>
  <c r="K16"/>
  <c r="H16"/>
  <c r="F16"/>
  <c r="E16"/>
  <c r="P15"/>
  <c r="M15"/>
  <c r="L15"/>
  <c r="K15"/>
  <c r="H15"/>
  <c r="F15"/>
  <c r="E15"/>
  <c r="P14"/>
  <c r="M14"/>
  <c r="L14"/>
  <c r="K14"/>
  <c r="H14"/>
  <c r="F14"/>
  <c r="E14"/>
  <c r="P13"/>
  <c r="M13"/>
  <c r="L13"/>
  <c r="H13"/>
  <c r="F13"/>
  <c r="E13"/>
  <c r="P12"/>
  <c r="M12"/>
  <c r="L12"/>
  <c r="K12"/>
  <c r="H12"/>
  <c r="F12"/>
  <c r="E12"/>
  <c r="P11"/>
  <c r="M11"/>
  <c r="L11"/>
  <c r="K11"/>
  <c r="H11"/>
  <c r="F11"/>
  <c r="E11"/>
  <c r="P10"/>
  <c r="M10"/>
  <c r="L10"/>
  <c r="H10"/>
  <c r="F10"/>
  <c r="E10"/>
  <c r="M9"/>
  <c r="L9"/>
  <c r="P8"/>
  <c r="M8"/>
  <c r="L8"/>
  <c r="K8"/>
  <c r="F8"/>
  <c r="E8"/>
  <c r="J7"/>
  <c r="J35" s="1"/>
  <c r="D7"/>
  <c r="D35" s="1"/>
  <c r="F7" i="23" l="1"/>
  <c r="M35"/>
  <c r="H7"/>
  <c r="H35" s="1"/>
  <c r="B35"/>
  <c r="E7"/>
  <c r="E35" s="1"/>
  <c r="P19" i="22"/>
  <c r="P7" s="1"/>
  <c r="P35" s="1"/>
  <c r="D7"/>
  <c r="D35" s="1"/>
  <c r="M35" s="1"/>
  <c r="C7"/>
  <c r="C35" s="1"/>
  <c r="F19"/>
  <c r="H19"/>
  <c r="L19"/>
  <c r="F20"/>
  <c r="F30" s="1"/>
  <c r="L30"/>
  <c r="E19"/>
  <c r="K20"/>
  <c r="K30" s="1"/>
  <c r="K7" s="1"/>
  <c r="K35" s="1"/>
  <c r="E30"/>
  <c r="P19" i="21"/>
  <c r="M19"/>
  <c r="P30"/>
  <c r="B30"/>
  <c r="B7" s="1"/>
  <c r="K19"/>
  <c r="C7"/>
  <c r="C35" s="1"/>
  <c r="F35" s="1"/>
  <c r="I7"/>
  <c r="I35" s="1"/>
  <c r="L35"/>
  <c r="M35"/>
  <c r="F19"/>
  <c r="H19"/>
  <c r="L19"/>
  <c r="F20"/>
  <c r="F30" s="1"/>
  <c r="L30"/>
  <c r="H7"/>
  <c r="H35" s="1"/>
  <c r="M7"/>
  <c r="E19"/>
  <c r="K20"/>
  <c r="K30" s="1"/>
  <c r="E30"/>
  <c r="M7" i="22" l="1"/>
  <c r="L35"/>
  <c r="F7"/>
  <c r="E7"/>
  <c r="E35" s="1"/>
  <c r="H7"/>
  <c r="H35" s="1"/>
  <c r="F35"/>
  <c r="L7"/>
  <c r="P7" i="21"/>
  <c r="P35" s="1"/>
  <c r="K7"/>
  <c r="K35" s="1"/>
  <c r="B35"/>
  <c r="E7"/>
  <c r="E35" s="1"/>
  <c r="F7"/>
  <c r="L7"/>
  <c r="C31" i="20" l="1"/>
  <c r="J30" l="1"/>
  <c r="J19"/>
  <c r="F38" l="1"/>
  <c r="F37"/>
  <c r="F36"/>
  <c r="M34"/>
  <c r="L34"/>
  <c r="K34"/>
  <c r="F34"/>
  <c r="E34"/>
  <c r="L33"/>
  <c r="M32"/>
  <c r="L32"/>
  <c r="F32"/>
  <c r="M31"/>
  <c r="L31"/>
  <c r="I31"/>
  <c r="K31" s="1"/>
  <c r="F31"/>
  <c r="E31"/>
  <c r="O30"/>
  <c r="P30" s="1"/>
  <c r="N30"/>
  <c r="G30"/>
  <c r="D30"/>
  <c r="L30" s="1"/>
  <c r="M29"/>
  <c r="L29"/>
  <c r="K29"/>
  <c r="H29"/>
  <c r="F29"/>
  <c r="E29"/>
  <c r="M28"/>
  <c r="L28"/>
  <c r="K28"/>
  <c r="H28"/>
  <c r="M27"/>
  <c r="L27"/>
  <c r="K27"/>
  <c r="H27"/>
  <c r="F27"/>
  <c r="E27"/>
  <c r="M26"/>
  <c r="L26"/>
  <c r="K26"/>
  <c r="I26"/>
  <c r="H26"/>
  <c r="F26"/>
  <c r="E26"/>
  <c r="M25"/>
  <c r="L25"/>
  <c r="K25"/>
  <c r="H25"/>
  <c r="F25"/>
  <c r="E25"/>
  <c r="M24"/>
  <c r="L24"/>
  <c r="K24"/>
  <c r="H24"/>
  <c r="F24"/>
  <c r="E24"/>
  <c r="M23"/>
  <c r="L23"/>
  <c r="K23"/>
  <c r="H23"/>
  <c r="F23"/>
  <c r="E23"/>
  <c r="M22"/>
  <c r="L22"/>
  <c r="E22"/>
  <c r="P21"/>
  <c r="M21"/>
  <c r="L21"/>
  <c r="I21"/>
  <c r="K21" s="1"/>
  <c r="H21"/>
  <c r="F21"/>
  <c r="B21"/>
  <c r="E21" s="1"/>
  <c r="P20"/>
  <c r="M20"/>
  <c r="L20"/>
  <c r="I20"/>
  <c r="I30" s="1"/>
  <c r="I7" s="1"/>
  <c r="I35" s="1"/>
  <c r="H20"/>
  <c r="H30" s="1"/>
  <c r="C20"/>
  <c r="F20" s="1"/>
  <c r="F30" s="1"/>
  <c r="B20"/>
  <c r="B30" s="1"/>
  <c r="B7" s="1"/>
  <c r="O19"/>
  <c r="N19"/>
  <c r="K19"/>
  <c r="I19"/>
  <c r="G19"/>
  <c r="D19"/>
  <c r="L19" s="1"/>
  <c r="L7" s="1"/>
  <c r="C19"/>
  <c r="B19"/>
  <c r="P18"/>
  <c r="L18"/>
  <c r="K18"/>
  <c r="H18"/>
  <c r="E18"/>
  <c r="P17"/>
  <c r="M17"/>
  <c r="L17"/>
  <c r="K17"/>
  <c r="H17"/>
  <c r="F17"/>
  <c r="E17"/>
  <c r="P16"/>
  <c r="M16"/>
  <c r="L16"/>
  <c r="K16"/>
  <c r="H16"/>
  <c r="F16"/>
  <c r="E16"/>
  <c r="P15"/>
  <c r="M15"/>
  <c r="L15"/>
  <c r="K15"/>
  <c r="H15"/>
  <c r="F15"/>
  <c r="E15"/>
  <c r="P14"/>
  <c r="M14"/>
  <c r="L14"/>
  <c r="K14"/>
  <c r="H14"/>
  <c r="F14"/>
  <c r="E14"/>
  <c r="P13"/>
  <c r="M13"/>
  <c r="L13"/>
  <c r="H13"/>
  <c r="F13"/>
  <c r="E13"/>
  <c r="P12"/>
  <c r="M12"/>
  <c r="L12"/>
  <c r="K12"/>
  <c r="H12"/>
  <c r="F12"/>
  <c r="E12"/>
  <c r="P11"/>
  <c r="M11"/>
  <c r="L11"/>
  <c r="K11"/>
  <c r="H11"/>
  <c r="F11"/>
  <c r="E11"/>
  <c r="P10"/>
  <c r="M10"/>
  <c r="L10"/>
  <c r="H10"/>
  <c r="F10"/>
  <c r="E10"/>
  <c r="M9"/>
  <c r="L9"/>
  <c r="P8"/>
  <c r="M8"/>
  <c r="L8"/>
  <c r="K8"/>
  <c r="F8"/>
  <c r="E8"/>
  <c r="N7"/>
  <c r="N35" s="1"/>
  <c r="J7"/>
  <c r="J35" s="1"/>
  <c r="G7"/>
  <c r="G35" s="1"/>
  <c r="D7"/>
  <c r="D35" s="1"/>
  <c r="J30" i="19"/>
  <c r="J19"/>
  <c r="F38"/>
  <c r="F37"/>
  <c r="F36"/>
  <c r="M34"/>
  <c r="L34"/>
  <c r="K34"/>
  <c r="F34"/>
  <c r="E34"/>
  <c r="L33"/>
  <c r="M32"/>
  <c r="L32"/>
  <c r="F32"/>
  <c r="M31"/>
  <c r="L31"/>
  <c r="K31"/>
  <c r="I31"/>
  <c r="F31"/>
  <c r="E31"/>
  <c r="O30"/>
  <c r="N30"/>
  <c r="G30"/>
  <c r="D30"/>
  <c r="L30" s="1"/>
  <c r="M29"/>
  <c r="L29"/>
  <c r="K29"/>
  <c r="H29"/>
  <c r="F29"/>
  <c r="E29"/>
  <c r="M28"/>
  <c r="L28"/>
  <c r="K28"/>
  <c r="H28"/>
  <c r="M27"/>
  <c r="L27"/>
  <c r="K27"/>
  <c r="H27"/>
  <c r="F27"/>
  <c r="E27"/>
  <c r="M26"/>
  <c r="L26"/>
  <c r="I26"/>
  <c r="K26" s="1"/>
  <c r="H26"/>
  <c r="F26"/>
  <c r="E26"/>
  <c r="M25"/>
  <c r="L25"/>
  <c r="K25"/>
  <c r="H25"/>
  <c r="F25"/>
  <c r="E25"/>
  <c r="M24"/>
  <c r="L24"/>
  <c r="K24"/>
  <c r="H24"/>
  <c r="F24"/>
  <c r="E24"/>
  <c r="M23"/>
  <c r="L23"/>
  <c r="K23"/>
  <c r="H23"/>
  <c r="F23"/>
  <c r="E23"/>
  <c r="M22"/>
  <c r="L22"/>
  <c r="E22"/>
  <c r="P21"/>
  <c r="M21"/>
  <c r="L21"/>
  <c r="K21"/>
  <c r="I21"/>
  <c r="H21"/>
  <c r="F21"/>
  <c r="E21"/>
  <c r="B21"/>
  <c r="P20"/>
  <c r="M20"/>
  <c r="L20"/>
  <c r="I20"/>
  <c r="I30" s="1"/>
  <c r="I7" s="1"/>
  <c r="I35" s="1"/>
  <c r="H20"/>
  <c r="H30" s="1"/>
  <c r="C20"/>
  <c r="F20" s="1"/>
  <c r="F30" s="1"/>
  <c r="B20"/>
  <c r="B30" s="1"/>
  <c r="B7" s="1"/>
  <c r="O19"/>
  <c r="O7" s="1"/>
  <c r="O35" s="1"/>
  <c r="N19"/>
  <c r="K19"/>
  <c r="I19"/>
  <c r="G19"/>
  <c r="D19"/>
  <c r="L19" s="1"/>
  <c r="C19"/>
  <c r="B19"/>
  <c r="P18"/>
  <c r="L18"/>
  <c r="K18"/>
  <c r="H18"/>
  <c r="E18"/>
  <c r="P17"/>
  <c r="M17"/>
  <c r="L17"/>
  <c r="K17"/>
  <c r="H17"/>
  <c r="F17"/>
  <c r="E17"/>
  <c r="P16"/>
  <c r="M16"/>
  <c r="L16"/>
  <c r="K16"/>
  <c r="H16"/>
  <c r="F16"/>
  <c r="E16"/>
  <c r="P15"/>
  <c r="M15"/>
  <c r="L15"/>
  <c r="K15"/>
  <c r="H15"/>
  <c r="F15"/>
  <c r="E15"/>
  <c r="P14"/>
  <c r="M14"/>
  <c r="L14"/>
  <c r="K14"/>
  <c r="H14"/>
  <c r="F14"/>
  <c r="E14"/>
  <c r="P13"/>
  <c r="M13"/>
  <c r="L13"/>
  <c r="H13"/>
  <c r="F13"/>
  <c r="E13"/>
  <c r="P12"/>
  <c r="M12"/>
  <c r="L12"/>
  <c r="K12"/>
  <c r="H12"/>
  <c r="F12"/>
  <c r="E12"/>
  <c r="P11"/>
  <c r="M11"/>
  <c r="L11"/>
  <c r="K11"/>
  <c r="H11"/>
  <c r="F11"/>
  <c r="E11"/>
  <c r="P10"/>
  <c r="M10"/>
  <c r="L10"/>
  <c r="H10"/>
  <c r="F10"/>
  <c r="E10"/>
  <c r="M9"/>
  <c r="L9"/>
  <c r="P8"/>
  <c r="M8"/>
  <c r="L8"/>
  <c r="K8"/>
  <c r="F8"/>
  <c r="E8"/>
  <c r="N7"/>
  <c r="N35" s="1"/>
  <c r="J7"/>
  <c r="J35" s="1"/>
  <c r="G7"/>
  <c r="G35" s="1"/>
  <c r="F38" i="18"/>
  <c r="F37"/>
  <c r="F36"/>
  <c r="M34"/>
  <c r="L34"/>
  <c r="K34"/>
  <c r="F34"/>
  <c r="E34"/>
  <c r="L33"/>
  <c r="M32"/>
  <c r="L32"/>
  <c r="F32"/>
  <c r="M31"/>
  <c r="L31"/>
  <c r="K31"/>
  <c r="I31"/>
  <c r="F31"/>
  <c r="E31"/>
  <c r="O30"/>
  <c r="N30"/>
  <c r="J30"/>
  <c r="G30"/>
  <c r="D30"/>
  <c r="B30"/>
  <c r="M29"/>
  <c r="L29"/>
  <c r="K29"/>
  <c r="H29"/>
  <c r="F29"/>
  <c r="E29"/>
  <c r="M28"/>
  <c r="L28"/>
  <c r="K28"/>
  <c r="H28"/>
  <c r="M27"/>
  <c r="L27"/>
  <c r="K27"/>
  <c r="H27"/>
  <c r="F27"/>
  <c r="E27"/>
  <c r="M26"/>
  <c r="L26"/>
  <c r="I26"/>
  <c r="K26" s="1"/>
  <c r="H26"/>
  <c r="F26"/>
  <c r="E26"/>
  <c r="M25"/>
  <c r="L25"/>
  <c r="K25"/>
  <c r="H25"/>
  <c r="F25"/>
  <c r="E25"/>
  <c r="M24"/>
  <c r="L24"/>
  <c r="K24"/>
  <c r="H24"/>
  <c r="F24"/>
  <c r="E24"/>
  <c r="M23"/>
  <c r="L23"/>
  <c r="K23"/>
  <c r="H23"/>
  <c r="F23"/>
  <c r="E23"/>
  <c r="M22"/>
  <c r="L22"/>
  <c r="E22"/>
  <c r="P21"/>
  <c r="M21"/>
  <c r="L21"/>
  <c r="K21"/>
  <c r="I21"/>
  <c r="H21"/>
  <c r="F21"/>
  <c r="E21"/>
  <c r="B21"/>
  <c r="P20"/>
  <c r="M20"/>
  <c r="L20"/>
  <c r="I20"/>
  <c r="I30" s="1"/>
  <c r="I7" s="1"/>
  <c r="I35" s="1"/>
  <c r="H20"/>
  <c r="H30" s="1"/>
  <c r="C20"/>
  <c r="F20" s="1"/>
  <c r="B20"/>
  <c r="E20" s="1"/>
  <c r="O19"/>
  <c r="N19"/>
  <c r="J19"/>
  <c r="K19" s="1"/>
  <c r="I19"/>
  <c r="G19"/>
  <c r="D19"/>
  <c r="C19"/>
  <c r="B19"/>
  <c r="P18"/>
  <c r="L18"/>
  <c r="K18"/>
  <c r="H18"/>
  <c r="E18"/>
  <c r="P17"/>
  <c r="M17"/>
  <c r="L17"/>
  <c r="K17"/>
  <c r="H17"/>
  <c r="F17"/>
  <c r="E17"/>
  <c r="P16"/>
  <c r="M16"/>
  <c r="L16"/>
  <c r="K16"/>
  <c r="H16"/>
  <c r="F16"/>
  <c r="E16"/>
  <c r="P15"/>
  <c r="M15"/>
  <c r="L15"/>
  <c r="K15"/>
  <c r="H15"/>
  <c r="F15"/>
  <c r="E15"/>
  <c r="P14"/>
  <c r="M14"/>
  <c r="L14"/>
  <c r="K14"/>
  <c r="H14"/>
  <c r="F14"/>
  <c r="E14"/>
  <c r="P13"/>
  <c r="M13"/>
  <c r="L13"/>
  <c r="H13"/>
  <c r="F13"/>
  <c r="E13"/>
  <c r="P12"/>
  <c r="M12"/>
  <c r="L12"/>
  <c r="K12"/>
  <c r="H12"/>
  <c r="F12"/>
  <c r="E12"/>
  <c r="P11"/>
  <c r="M11"/>
  <c r="L11"/>
  <c r="K11"/>
  <c r="H11"/>
  <c r="F11"/>
  <c r="E11"/>
  <c r="P10"/>
  <c r="M10"/>
  <c r="L10"/>
  <c r="H10"/>
  <c r="F10"/>
  <c r="E10"/>
  <c r="M9"/>
  <c r="L9"/>
  <c r="P8"/>
  <c r="P19" s="1"/>
  <c r="M8"/>
  <c r="L8"/>
  <c r="K8"/>
  <c r="F8"/>
  <c r="E8"/>
  <c r="O7"/>
  <c r="O35" s="1"/>
  <c r="N7"/>
  <c r="N35" s="1"/>
  <c r="J7"/>
  <c r="J35" s="1"/>
  <c r="G7"/>
  <c r="G35" s="1"/>
  <c r="D7"/>
  <c r="D35" s="1"/>
  <c r="B7"/>
  <c r="B35" s="1"/>
  <c r="F32" i="17"/>
  <c r="F34"/>
  <c r="F35"/>
  <c r="F36"/>
  <c r="F37"/>
  <c r="F38"/>
  <c r="M34"/>
  <c r="L34"/>
  <c r="K34"/>
  <c r="E34"/>
  <c r="L33"/>
  <c r="M32"/>
  <c r="L32"/>
  <c r="M31"/>
  <c r="L31"/>
  <c r="K31"/>
  <c r="I31"/>
  <c r="F31"/>
  <c r="E31"/>
  <c r="O30"/>
  <c r="N30"/>
  <c r="J30"/>
  <c r="G30"/>
  <c r="D30"/>
  <c r="M30" s="1"/>
  <c r="M29"/>
  <c r="L29"/>
  <c r="K29"/>
  <c r="H29"/>
  <c r="F29"/>
  <c r="E29"/>
  <c r="M28"/>
  <c r="L28"/>
  <c r="K28"/>
  <c r="H28"/>
  <c r="M27"/>
  <c r="L27"/>
  <c r="K27"/>
  <c r="H27"/>
  <c r="F27"/>
  <c r="E27"/>
  <c r="M26"/>
  <c r="L26"/>
  <c r="K26"/>
  <c r="I26"/>
  <c r="H26"/>
  <c r="F26"/>
  <c r="E26"/>
  <c r="M25"/>
  <c r="L25"/>
  <c r="K25"/>
  <c r="H25"/>
  <c r="F25"/>
  <c r="E25"/>
  <c r="M24"/>
  <c r="L24"/>
  <c r="K24"/>
  <c r="H24"/>
  <c r="F24"/>
  <c r="E24"/>
  <c r="M23"/>
  <c r="L23"/>
  <c r="K23"/>
  <c r="H23"/>
  <c r="F23"/>
  <c r="E23"/>
  <c r="M22"/>
  <c r="L22"/>
  <c r="E22"/>
  <c r="P21"/>
  <c r="M21"/>
  <c r="L21"/>
  <c r="I21"/>
  <c r="K21" s="1"/>
  <c r="H21"/>
  <c r="F21"/>
  <c r="B21"/>
  <c r="E21" s="1"/>
  <c r="P20"/>
  <c r="M20"/>
  <c r="L20"/>
  <c r="I20"/>
  <c r="I30" s="1"/>
  <c r="I7" s="1"/>
  <c r="I35" s="1"/>
  <c r="H20"/>
  <c r="H30" s="1"/>
  <c r="C20"/>
  <c r="C30" s="1"/>
  <c r="B20"/>
  <c r="B30" s="1"/>
  <c r="B7" s="1"/>
  <c r="B35" s="1"/>
  <c r="O19"/>
  <c r="N19"/>
  <c r="J19"/>
  <c r="K19" s="1"/>
  <c r="I19"/>
  <c r="G19"/>
  <c r="D19"/>
  <c r="D7" s="1"/>
  <c r="D35" s="1"/>
  <c r="C19"/>
  <c r="B19"/>
  <c r="P18"/>
  <c r="L18"/>
  <c r="K18"/>
  <c r="H18"/>
  <c r="E18"/>
  <c r="P17"/>
  <c r="M17"/>
  <c r="L17"/>
  <c r="K17"/>
  <c r="H17"/>
  <c r="F17"/>
  <c r="E17"/>
  <c r="P16"/>
  <c r="M16"/>
  <c r="L16"/>
  <c r="K16"/>
  <c r="H16"/>
  <c r="F16"/>
  <c r="E16"/>
  <c r="P15"/>
  <c r="M15"/>
  <c r="L15"/>
  <c r="K15"/>
  <c r="H15"/>
  <c r="F15"/>
  <c r="E15"/>
  <c r="P14"/>
  <c r="M14"/>
  <c r="L14"/>
  <c r="K14"/>
  <c r="H14"/>
  <c r="F14"/>
  <c r="E14"/>
  <c r="P13"/>
  <c r="M13"/>
  <c r="L13"/>
  <c r="H13"/>
  <c r="F13"/>
  <c r="E13"/>
  <c r="P12"/>
  <c r="M12"/>
  <c r="L12"/>
  <c r="K12"/>
  <c r="H12"/>
  <c r="F12"/>
  <c r="E12"/>
  <c r="P11"/>
  <c r="M11"/>
  <c r="L11"/>
  <c r="K11"/>
  <c r="H11"/>
  <c r="F11"/>
  <c r="E11"/>
  <c r="P10"/>
  <c r="M10"/>
  <c r="L10"/>
  <c r="H10"/>
  <c r="F10"/>
  <c r="E10"/>
  <c r="M9"/>
  <c r="L9"/>
  <c r="P8"/>
  <c r="M8"/>
  <c r="L8"/>
  <c r="K8"/>
  <c r="F8"/>
  <c r="E8"/>
  <c r="N7"/>
  <c r="N35" s="1"/>
  <c r="J7"/>
  <c r="J35" s="1"/>
  <c r="G7"/>
  <c r="G35" s="1"/>
  <c r="J30" i="16"/>
  <c r="J19"/>
  <c r="J7" s="1"/>
  <c r="J35" s="1"/>
  <c r="O7" i="20" l="1"/>
  <c r="O35" s="1"/>
  <c r="P19"/>
  <c r="P7" s="1"/>
  <c r="P35" s="1"/>
  <c r="M7"/>
  <c r="L35"/>
  <c r="M35"/>
  <c r="B35"/>
  <c r="E7"/>
  <c r="E35" s="1"/>
  <c r="E19"/>
  <c r="M19"/>
  <c r="E20"/>
  <c r="K20"/>
  <c r="K30" s="1"/>
  <c r="K7" s="1"/>
  <c r="K35" s="1"/>
  <c r="C30"/>
  <c r="C7" s="1"/>
  <c r="C35" s="1"/>
  <c r="F35" s="1"/>
  <c r="E30"/>
  <c r="M30"/>
  <c r="H7"/>
  <c r="H35" s="1"/>
  <c r="F19"/>
  <c r="H19"/>
  <c r="P30" i="19"/>
  <c r="P19"/>
  <c r="D7"/>
  <c r="D35" s="1"/>
  <c r="M35" s="1"/>
  <c r="L7"/>
  <c r="L35"/>
  <c r="B35"/>
  <c r="E7"/>
  <c r="E35" s="1"/>
  <c r="E19"/>
  <c r="M19"/>
  <c r="E20"/>
  <c r="K20"/>
  <c r="K30" s="1"/>
  <c r="K7" s="1"/>
  <c r="K35" s="1"/>
  <c r="C30"/>
  <c r="C7" s="1"/>
  <c r="C35" s="1"/>
  <c r="E30"/>
  <c r="M30"/>
  <c r="H7"/>
  <c r="H35" s="1"/>
  <c r="F19"/>
  <c r="H19"/>
  <c r="P30" i="18"/>
  <c r="P7"/>
  <c r="P35" s="1"/>
  <c r="F30"/>
  <c r="L30"/>
  <c r="L19"/>
  <c r="L35"/>
  <c r="M35"/>
  <c r="E7"/>
  <c r="E35" s="1"/>
  <c r="M7"/>
  <c r="E19"/>
  <c r="M19"/>
  <c r="K20"/>
  <c r="K30" s="1"/>
  <c r="K7" s="1"/>
  <c r="K35" s="1"/>
  <c r="C30"/>
  <c r="C7" s="1"/>
  <c r="C35" s="1"/>
  <c r="F35" s="1"/>
  <c r="E30"/>
  <c r="M30"/>
  <c r="H7"/>
  <c r="H35" s="1"/>
  <c r="F19"/>
  <c r="H19"/>
  <c r="O7" i="17"/>
  <c r="O35" s="1"/>
  <c r="P30"/>
  <c r="P19"/>
  <c r="C7"/>
  <c r="C35" s="1"/>
  <c r="M19"/>
  <c r="M35"/>
  <c r="L35"/>
  <c r="F7"/>
  <c r="H7"/>
  <c r="H35" s="1"/>
  <c r="F19"/>
  <c r="H19"/>
  <c r="L19"/>
  <c r="F20"/>
  <c r="F30" s="1"/>
  <c r="E7"/>
  <c r="E35" s="1"/>
  <c r="M7"/>
  <c r="E19"/>
  <c r="E20"/>
  <c r="K20"/>
  <c r="K30" s="1"/>
  <c r="K7" s="1"/>
  <c r="K35" s="1"/>
  <c r="L30"/>
  <c r="E30"/>
  <c r="M34" i="16"/>
  <c r="L34"/>
  <c r="K34"/>
  <c r="E34"/>
  <c r="L33"/>
  <c r="M32"/>
  <c r="L32"/>
  <c r="M31"/>
  <c r="L31"/>
  <c r="I31"/>
  <c r="K31" s="1"/>
  <c r="F31"/>
  <c r="E31"/>
  <c r="O30"/>
  <c r="P30" s="1"/>
  <c r="N30"/>
  <c r="G30"/>
  <c r="D30"/>
  <c r="L30" s="1"/>
  <c r="M29"/>
  <c r="L29"/>
  <c r="K29"/>
  <c r="H29"/>
  <c r="F29"/>
  <c r="E29"/>
  <c r="M28"/>
  <c r="L28"/>
  <c r="K28"/>
  <c r="H28"/>
  <c r="M27"/>
  <c r="L27"/>
  <c r="K27"/>
  <c r="H27"/>
  <c r="F27"/>
  <c r="E27"/>
  <c r="M26"/>
  <c r="L26"/>
  <c r="K26"/>
  <c r="I26"/>
  <c r="H26"/>
  <c r="F26"/>
  <c r="E26"/>
  <c r="M25"/>
  <c r="L25"/>
  <c r="K25"/>
  <c r="H25"/>
  <c r="F25"/>
  <c r="E25"/>
  <c r="M24"/>
  <c r="L24"/>
  <c r="K24"/>
  <c r="H24"/>
  <c r="F24"/>
  <c r="E24"/>
  <c r="M23"/>
  <c r="L23"/>
  <c r="K23"/>
  <c r="H23"/>
  <c r="F23"/>
  <c r="E23"/>
  <c r="M22"/>
  <c r="L22"/>
  <c r="E22"/>
  <c r="P21"/>
  <c r="M21"/>
  <c r="L21"/>
  <c r="I21"/>
  <c r="K21" s="1"/>
  <c r="H21"/>
  <c r="C21"/>
  <c r="F21" s="1"/>
  <c r="B21"/>
  <c r="E21" s="1"/>
  <c r="P20"/>
  <c r="M20"/>
  <c r="L20"/>
  <c r="I20"/>
  <c r="I30" s="1"/>
  <c r="H20"/>
  <c r="H30" s="1"/>
  <c r="C20"/>
  <c r="C30" s="1"/>
  <c r="B20"/>
  <c r="B30" s="1"/>
  <c r="O19"/>
  <c r="N19"/>
  <c r="I19"/>
  <c r="K19" s="1"/>
  <c r="G19"/>
  <c r="D19"/>
  <c r="C19"/>
  <c r="B19"/>
  <c r="P18"/>
  <c r="L18"/>
  <c r="K18"/>
  <c r="H18"/>
  <c r="E18"/>
  <c r="P17"/>
  <c r="M17"/>
  <c r="L17"/>
  <c r="K17"/>
  <c r="H17"/>
  <c r="F17"/>
  <c r="E17"/>
  <c r="P16"/>
  <c r="M16"/>
  <c r="L16"/>
  <c r="K16"/>
  <c r="H16"/>
  <c r="F16"/>
  <c r="E16"/>
  <c r="P15"/>
  <c r="M15"/>
  <c r="L15"/>
  <c r="K15"/>
  <c r="H15"/>
  <c r="F15"/>
  <c r="E15"/>
  <c r="P14"/>
  <c r="M14"/>
  <c r="L14"/>
  <c r="K14"/>
  <c r="H14"/>
  <c r="F14"/>
  <c r="E14"/>
  <c r="P13"/>
  <c r="M13"/>
  <c r="L13"/>
  <c r="H13"/>
  <c r="F13"/>
  <c r="E13"/>
  <c r="P12"/>
  <c r="M12"/>
  <c r="L12"/>
  <c r="K12"/>
  <c r="H12"/>
  <c r="F12"/>
  <c r="E12"/>
  <c r="P11"/>
  <c r="M11"/>
  <c r="L11"/>
  <c r="K11"/>
  <c r="H11"/>
  <c r="F11"/>
  <c r="E11"/>
  <c r="P10"/>
  <c r="M10"/>
  <c r="L10"/>
  <c r="H10"/>
  <c r="F10"/>
  <c r="E10"/>
  <c r="M9"/>
  <c r="L9"/>
  <c r="P8"/>
  <c r="P19" s="1"/>
  <c r="P7" s="1"/>
  <c r="P35" s="1"/>
  <c r="M8"/>
  <c r="L8"/>
  <c r="K8"/>
  <c r="F8"/>
  <c r="E8"/>
  <c r="O7"/>
  <c r="O35" s="1"/>
  <c r="N7"/>
  <c r="N35" s="1"/>
  <c r="G7"/>
  <c r="G35" s="1"/>
  <c r="C21" i="14"/>
  <c r="C20"/>
  <c r="B21"/>
  <c r="B20"/>
  <c r="I31"/>
  <c r="I26"/>
  <c r="I21"/>
  <c r="I20"/>
  <c r="F7" i="20" l="1"/>
  <c r="P7" i="19"/>
  <c r="P35" s="1"/>
  <c r="F35"/>
  <c r="M7"/>
  <c r="F7"/>
  <c r="L7" i="18"/>
  <c r="F7"/>
  <c r="P7" i="17"/>
  <c r="P35" s="1"/>
  <c r="L7"/>
  <c r="D7" i="16"/>
  <c r="D35" s="1"/>
  <c r="M30"/>
  <c r="H7"/>
  <c r="H35" s="1"/>
  <c r="C7"/>
  <c r="C35" s="1"/>
  <c r="I7"/>
  <c r="I35" s="1"/>
  <c r="L19"/>
  <c r="L7" s="1"/>
  <c r="E30"/>
  <c r="B7"/>
  <c r="B35" s="1"/>
  <c r="M7"/>
  <c r="E19"/>
  <c r="M19"/>
  <c r="E20"/>
  <c r="K20"/>
  <c r="K30" s="1"/>
  <c r="K7" s="1"/>
  <c r="K35" s="1"/>
  <c r="F7"/>
  <c r="F35" s="1"/>
  <c r="F19"/>
  <c r="H19"/>
  <c r="F20"/>
  <c r="F30" s="1"/>
  <c r="M35" l="1"/>
  <c r="L35"/>
  <c r="E7"/>
  <c r="E35" s="1"/>
  <c r="I30" i="14" l="1"/>
  <c r="I7" s="1"/>
  <c r="M8" l="1"/>
  <c r="M9"/>
  <c r="M10"/>
  <c r="M11"/>
  <c r="M12"/>
  <c r="M13"/>
  <c r="M14"/>
  <c r="M15"/>
  <c r="M16"/>
  <c r="M17"/>
  <c r="M20"/>
  <c r="M21"/>
  <c r="M22"/>
  <c r="M23"/>
  <c r="M24"/>
  <c r="M25"/>
  <c r="M26"/>
  <c r="M27"/>
  <c r="M28"/>
  <c r="M29"/>
  <c r="M31"/>
  <c r="M32"/>
  <c r="M34"/>
  <c r="L9"/>
  <c r="L10"/>
  <c r="L11"/>
  <c r="L12"/>
  <c r="L13"/>
  <c r="L14"/>
  <c r="L15"/>
  <c r="L16"/>
  <c r="L17"/>
  <c r="L18"/>
  <c r="L20"/>
  <c r="L21"/>
  <c r="L22"/>
  <c r="L23"/>
  <c r="L24"/>
  <c r="L25"/>
  <c r="L26"/>
  <c r="L27"/>
  <c r="L28"/>
  <c r="L29"/>
  <c r="L31"/>
  <c r="L32"/>
  <c r="L33"/>
  <c r="L34"/>
  <c r="L8"/>
  <c r="G30"/>
  <c r="J30"/>
  <c r="F21" l="1"/>
  <c r="F13"/>
  <c r="F17"/>
  <c r="E20"/>
  <c r="E21"/>
  <c r="E22"/>
  <c r="E23"/>
  <c r="E24"/>
  <c r="E25"/>
  <c r="E26"/>
  <c r="E27"/>
  <c r="E29"/>
  <c r="E31"/>
  <c r="E34"/>
  <c r="E10"/>
  <c r="E11"/>
  <c r="E12"/>
  <c r="E13"/>
  <c r="E14"/>
  <c r="E15"/>
  <c r="E16"/>
  <c r="E17"/>
  <c r="E18"/>
  <c r="E8"/>
  <c r="K28"/>
  <c r="P13"/>
  <c r="K15"/>
  <c r="H13"/>
  <c r="K29"/>
  <c r="K34"/>
  <c r="K31"/>
  <c r="F31"/>
  <c r="O30"/>
  <c r="N30"/>
  <c r="D30"/>
  <c r="B30"/>
  <c r="H29"/>
  <c r="F29"/>
  <c r="H28"/>
  <c r="K27"/>
  <c r="H27"/>
  <c r="F27"/>
  <c r="K26"/>
  <c r="H26"/>
  <c r="F26"/>
  <c r="K25"/>
  <c r="H25"/>
  <c r="F25"/>
  <c r="K24"/>
  <c r="H24"/>
  <c r="F24"/>
  <c r="K23"/>
  <c r="H23"/>
  <c r="F23"/>
  <c r="P21"/>
  <c r="K21"/>
  <c r="P20"/>
  <c r="K20"/>
  <c r="K30" s="1"/>
  <c r="H20"/>
  <c r="H30" s="1"/>
  <c r="F20"/>
  <c r="O19"/>
  <c r="N19"/>
  <c r="N7" s="1"/>
  <c r="N35" s="1"/>
  <c r="J19"/>
  <c r="I19"/>
  <c r="D19"/>
  <c r="C19"/>
  <c r="B19"/>
  <c r="P18"/>
  <c r="K18"/>
  <c r="H18"/>
  <c r="P17"/>
  <c r="K17"/>
  <c r="H17"/>
  <c r="P16"/>
  <c r="K16"/>
  <c r="H16"/>
  <c r="F16"/>
  <c r="P15"/>
  <c r="H15"/>
  <c r="F15"/>
  <c r="P14"/>
  <c r="K14"/>
  <c r="H14"/>
  <c r="F14"/>
  <c r="P12"/>
  <c r="K12"/>
  <c r="H12"/>
  <c r="F12"/>
  <c r="P11"/>
  <c r="K11"/>
  <c r="H11"/>
  <c r="F11"/>
  <c r="P10"/>
  <c r="G19"/>
  <c r="G7" s="1"/>
  <c r="G35" s="1"/>
  <c r="F10"/>
  <c r="P8"/>
  <c r="K8"/>
  <c r="F8"/>
  <c r="H10"/>
  <c r="H21"/>
  <c r="B7" l="1"/>
  <c r="B35" s="1"/>
  <c r="E19"/>
  <c r="H19"/>
  <c r="C30"/>
  <c r="C7" s="1"/>
  <c r="C35" s="1"/>
  <c r="F30"/>
  <c r="E30"/>
  <c r="L30"/>
  <c r="M30"/>
  <c r="J7"/>
  <c r="M19"/>
  <c r="L19"/>
  <c r="L7" s="1"/>
  <c r="F19"/>
  <c r="I35"/>
  <c r="O7"/>
  <c r="O35" s="1"/>
  <c r="P30"/>
  <c r="D7"/>
  <c r="P19"/>
  <c r="K19"/>
  <c r="K7" s="1"/>
  <c r="D35" l="1"/>
  <c r="P7"/>
  <c r="P35" s="1"/>
  <c r="J35"/>
  <c r="M7"/>
  <c r="K35"/>
  <c r="E7"/>
  <c r="E35" s="1"/>
  <c r="H7"/>
  <c r="H35" s="1"/>
  <c r="F7"/>
  <c r="F35" s="1"/>
  <c r="M35" l="1"/>
  <c r="L35"/>
</calcChain>
</file>

<file path=xl/sharedStrings.xml><?xml version="1.0" encoding="utf-8"?>
<sst xmlns="http://schemas.openxmlformats.org/spreadsheetml/2006/main" count="596" uniqueCount="97">
  <si>
    <t>АНАЛИЗ</t>
  </si>
  <si>
    <t>Анализ изменения недоимки в 2010г.</t>
  </si>
  <si>
    <t>Наименование</t>
  </si>
  <si>
    <t>Недоимка</t>
  </si>
  <si>
    <t>Начислено*</t>
  </si>
  <si>
    <t>Собираемость,     %*</t>
  </si>
  <si>
    <t>%</t>
  </si>
  <si>
    <t>Прирост с нач. года</t>
  </si>
  <si>
    <t>НАЛОГОВЫЕ И НЕНАЛОГОВЫЕ ДОХОДЫ</t>
  </si>
  <si>
    <t>Налог на доходы физ. лиц</t>
  </si>
  <si>
    <t xml:space="preserve">Налоги по упрощенной системе н/о </t>
  </si>
  <si>
    <t xml:space="preserve">Единый налог на вменен. доход </t>
  </si>
  <si>
    <t>Единый сельхозналог</t>
  </si>
  <si>
    <t>Налог на имущ. физических лиц</t>
  </si>
  <si>
    <t>Налог на имущество организаций</t>
  </si>
  <si>
    <t>Земельный налог</t>
  </si>
  <si>
    <t>Госпошлина</t>
  </si>
  <si>
    <t>Задолж. и перерасч. по отмененным налогам</t>
  </si>
  <si>
    <t>Итого налоговые доходы:</t>
  </si>
  <si>
    <t xml:space="preserve">Доходы от аренды   земли </t>
  </si>
  <si>
    <t>Доходы от аренды имущества</t>
  </si>
  <si>
    <t>Доходы от перечисления части прибыли</t>
  </si>
  <si>
    <t xml:space="preserve">Прочие дох. от использования имущ. имущества </t>
  </si>
  <si>
    <t>Плата за негативное воздействие на окружающую среду</t>
  </si>
  <si>
    <t>Доходы от реализации гос.имущества</t>
  </si>
  <si>
    <t>Штрафы, санкции, возмещение ущерба</t>
  </si>
  <si>
    <t>Невыясненные поступления</t>
  </si>
  <si>
    <t>Прочие неналоговые доходы</t>
  </si>
  <si>
    <t>Возврат остатков субсидий и субвенций</t>
  </si>
  <si>
    <t>Итого неналоговые доходы:</t>
  </si>
  <si>
    <t>ПРОЧИЕ БЕЗВОЗМЕЗДНЫЕ ПОСТУПЛЕНИЯ</t>
  </si>
  <si>
    <t>Безвозмездные перечисления из вышестоящих бюджетов</t>
  </si>
  <si>
    <t>* без учета НДФЛ</t>
  </si>
  <si>
    <t>Доходы от возврата ост. субсид. и субв.</t>
  </si>
  <si>
    <t>ВСЕГО доходов консолид. бюджета:</t>
  </si>
  <si>
    <t xml:space="preserve">Первоначальный  план на год </t>
  </si>
  <si>
    <t>Уточненный план  на год</t>
  </si>
  <si>
    <t xml:space="preserve">Исполнен первонач.плана, % </t>
  </si>
  <si>
    <t xml:space="preserve">Исполнен уточнен. плана, % </t>
  </si>
  <si>
    <t>Патентная система</t>
  </si>
  <si>
    <t>Доходы от оказания платных услуг  и компенсац. затрат бюджетов</t>
  </si>
  <si>
    <t>Доходы от уплаты акцизов</t>
  </si>
  <si>
    <t>тыс. рублей</t>
  </si>
  <si>
    <t>Шилова Ольга Николаевна</t>
  </si>
  <si>
    <t>отклонение</t>
  </si>
  <si>
    <t>Уточненн. план  на год</t>
  </si>
  <si>
    <t>на 01.01.2017</t>
  </si>
  <si>
    <t>на 01.02.2017</t>
  </si>
  <si>
    <t>2017год</t>
  </si>
  <si>
    <t>В сравнении с 2016 годом</t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</si>
  <si>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01.02.2016</t>
    </r>
  </si>
  <si>
    <r>
      <t>Факт. исполнение на 01.02.</t>
    </r>
    <r>
      <rPr>
        <b/>
        <sz val="12"/>
        <rFont val="Times New Roman"/>
        <family val="1"/>
        <charset val="204"/>
      </rPr>
      <t xml:space="preserve">2017 </t>
    </r>
  </si>
  <si>
    <t>исполнения консолидированного бюджета Котельничского района  по доходам на 01.02. 2017год</t>
  </si>
  <si>
    <t>исполнения консолидированного бюджета Котельничского района  по доходам на 01.03. 2017год</t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</si>
  <si>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01.03.2016</t>
    </r>
  </si>
  <si>
    <r>
      <t>Факт. исполнение на 01.03.</t>
    </r>
    <r>
      <rPr>
        <b/>
        <sz val="12"/>
        <rFont val="Times New Roman"/>
        <family val="1"/>
        <charset val="204"/>
      </rPr>
      <t xml:space="preserve">2017 </t>
    </r>
  </si>
  <si>
    <t>на 01.03.2017</t>
  </si>
  <si>
    <t>исполнения консолидированного бюджета Котельничского района  по доходам на 01.04. 2017год</t>
  </si>
  <si>
    <r>
      <t>Факт. исполнение на 01.04.</t>
    </r>
    <r>
      <rPr>
        <b/>
        <sz val="12"/>
        <rFont val="Times New Roman"/>
        <family val="1"/>
        <charset val="204"/>
      </rPr>
      <t xml:space="preserve">2017 </t>
    </r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</si>
  <si>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01.04.2016</t>
    </r>
  </si>
  <si>
    <t>на 01.04.2017</t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</si>
  <si>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01.05.2016</t>
    </r>
  </si>
  <si>
    <t>исполнения консолидированного бюджета Котельничского района  по доходам на 01.05. 2017год</t>
  </si>
  <si>
    <r>
      <t xml:space="preserve">Факт. исполнение на </t>
    </r>
    <r>
      <rPr>
        <b/>
        <sz val="12"/>
        <rFont val="Times New Roman"/>
        <family val="1"/>
        <charset val="204"/>
      </rPr>
      <t xml:space="preserve">01.05.2017 </t>
    </r>
  </si>
  <si>
    <t>на 01.05.2017</t>
  </si>
  <si>
    <t>исполнения консолидированного бюджета Котельничского района  по доходам на 01.06. 2017год</t>
  </si>
  <si>
    <r>
      <t xml:space="preserve">Факт. исполнение на </t>
    </r>
    <r>
      <rPr>
        <b/>
        <sz val="12"/>
        <rFont val="Times New Roman"/>
        <family val="1"/>
        <charset val="204"/>
      </rPr>
      <t xml:space="preserve">01.06.2017 </t>
    </r>
  </si>
  <si>
    <t>на 01.06.2017</t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</si>
  <si>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01.06.2016</t>
    </r>
  </si>
  <si>
    <t>исполнения консолидированного бюджета Котельничского района  по доходам на 01.07. 2017год</t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</si>
  <si>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01.07.2016</t>
    </r>
  </si>
  <si>
    <r>
      <t xml:space="preserve">Факт. исполнение на </t>
    </r>
    <r>
      <rPr>
        <b/>
        <sz val="12"/>
        <rFont val="Times New Roman"/>
        <family val="1"/>
        <charset val="204"/>
      </rPr>
      <t xml:space="preserve">01.07.2017 </t>
    </r>
  </si>
  <si>
    <t>Наибольшие суммы недоимки</t>
  </si>
  <si>
    <t xml:space="preserve"> ООО Ваше хозяйство, ООО Ритм, ООО Юдинка (уплачено), Светловское МП ЖКХ, СКПК Вятка</t>
  </si>
  <si>
    <t>МУП ЖКХ п. Юбилейный, СКПК Вятка,СППК Русичи, ИП- Князев.А.Л., Князева О.В., Парфенов С.И.(упл.) Петухов Д.А. (упл.), Чудинов В.В. (упл.)</t>
  </si>
  <si>
    <t>ИП - Парфенов С.И.(упл.), Субботина Ж.А. (упл.), Чудинов В.В. (упл.)</t>
  </si>
  <si>
    <t>КОГУП Олкоммунсервис (упл.), ООО Регион (реорганизация)</t>
  </si>
  <si>
    <t>ООО Регион (реорганизация), СПК Надежда, Фи</t>
  </si>
  <si>
    <t>ООО Автотранс, ИП Ворожцов А.Ю.</t>
  </si>
  <si>
    <t>исполнения консолидированного бюджета Котельничского района  по доходам на 01.08. 2017год</t>
  </si>
  <si>
    <t>на 01.07.2017</t>
  </si>
  <si>
    <r>
      <t xml:space="preserve">Факт. исполнение на </t>
    </r>
    <r>
      <rPr>
        <b/>
        <sz val="12"/>
        <rFont val="Times New Roman"/>
        <family val="1"/>
        <charset val="204"/>
      </rPr>
      <t xml:space="preserve">01.08.2017 </t>
    </r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</si>
  <si>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01.08.2016</t>
    </r>
  </si>
  <si>
    <t>на 01.08.2017</t>
  </si>
  <si>
    <t>исполнения консолидированного бюджета Котельничского района  по доходам на 01.09. 2017год</t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</si>
  <si>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01.09.2016</t>
    </r>
  </si>
  <si>
    <r>
      <t xml:space="preserve">Факт. исполнение на </t>
    </r>
    <r>
      <rPr>
        <b/>
        <sz val="12"/>
        <rFont val="Times New Roman"/>
        <family val="1"/>
        <charset val="204"/>
      </rPr>
      <t xml:space="preserve">01.09.2017 </t>
    </r>
  </si>
  <si>
    <t>на 01.09.2017</t>
  </si>
  <si>
    <t>исполнения консолидированного бюджета Котельничского района  по доходам на 01.10. 2017год</t>
  </si>
  <si>
    <r>
      <t xml:space="preserve">Факт. исполнение на </t>
    </r>
    <r>
      <rPr>
        <b/>
        <sz val="12"/>
        <rFont val="Times New Roman"/>
        <family val="1"/>
        <charset val="204"/>
      </rPr>
      <t xml:space="preserve">01.10.2017 </t>
    </r>
  </si>
  <si>
    <t>на 01.10.2017</t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</si>
  <si>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01.10.2016</t>
    </r>
  </si>
  <si>
    <t xml:space="preserve">Исполнен. уточнен. плана, % </t>
  </si>
  <si>
    <t>исполнения консолидированного бюджета Котельничского района  по доходам на 01.01. 2018год</t>
  </si>
  <si>
    <r>
      <t xml:space="preserve">Факт. исполнение на </t>
    </r>
    <r>
      <rPr>
        <b/>
        <sz val="12"/>
        <rFont val="Times New Roman"/>
        <family val="1"/>
        <charset val="204"/>
      </rPr>
      <t xml:space="preserve">01.01.2018 </t>
    </r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</si>
  <si>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01.01.2017</t>
    </r>
  </si>
  <si>
    <t>на 01.01.2018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</si>
</sst>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8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3"/>
      <color indexed="10"/>
      <name val="Times New Roman"/>
      <family val="1"/>
      <charset val="204"/>
    </font>
    <font>
      <b/>
      <i/>
      <sz val="13"/>
      <color indexed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4" fillId="0" borderId="0" xfId="0" applyFont="1"/>
    <xf numFmtId="0" fontId="9" fillId="2" borderId="3" xfId="0" applyFont="1" applyFill="1" applyBorder="1" applyAlignment="1">
      <alignment wrapText="1"/>
    </xf>
    <xf numFmtId="0" fontId="10" fillId="2" borderId="4" xfId="0" applyFont="1" applyFill="1" applyBorder="1"/>
    <xf numFmtId="164" fontId="10" fillId="2" borderId="4" xfId="0" applyNumberFormat="1" applyFont="1" applyFill="1" applyBorder="1"/>
    <xf numFmtId="164" fontId="11" fillId="2" borderId="3" xfId="0" applyNumberFormat="1" applyFont="1" applyFill="1" applyBorder="1"/>
    <xf numFmtId="0" fontId="6" fillId="0" borderId="3" xfId="0" applyFont="1" applyBorder="1" applyAlignment="1">
      <alignment vertical="top" wrapText="1"/>
    </xf>
    <xf numFmtId="0" fontId="2" fillId="0" borderId="4" xfId="0" applyFont="1" applyBorder="1"/>
    <xf numFmtId="0" fontId="2" fillId="0" borderId="3" xfId="0" applyFont="1" applyBorder="1"/>
    <xf numFmtId="164" fontId="11" fillId="0" borderId="3" xfId="0" applyNumberFormat="1" applyFont="1" applyBorder="1"/>
    <xf numFmtId="164" fontId="2" fillId="0" borderId="3" xfId="0" applyNumberFormat="1" applyFont="1" applyBorder="1"/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/>
    <xf numFmtId="164" fontId="11" fillId="3" borderId="3" xfId="0" applyNumberFormat="1" applyFont="1" applyFill="1" applyBorder="1"/>
    <xf numFmtId="0" fontId="6" fillId="0" borderId="3" xfId="0" applyFont="1" applyBorder="1"/>
    <xf numFmtId="164" fontId="2" fillId="0" borderId="4" xfId="0" applyNumberFormat="1" applyFont="1" applyBorder="1"/>
    <xf numFmtId="0" fontId="12" fillId="0" borderId="3" xfId="0" applyFont="1" applyBorder="1" applyAlignment="1">
      <alignment wrapText="1"/>
    </xf>
    <xf numFmtId="164" fontId="4" fillId="2" borderId="4" xfId="0" applyNumberFormat="1" applyFont="1" applyFill="1" applyBorder="1"/>
    <xf numFmtId="0" fontId="8" fillId="0" borderId="3" xfId="0" applyFont="1" applyBorder="1" applyAlignment="1">
      <alignment wrapText="1"/>
    </xf>
    <xf numFmtId="0" fontId="5" fillId="0" borderId="0" xfId="0" applyFont="1" applyFill="1" applyBorder="1"/>
    <xf numFmtId="164" fontId="10" fillId="0" borderId="0" xfId="0" applyNumberFormat="1" applyFont="1" applyFill="1" applyBorder="1"/>
    <xf numFmtId="164" fontId="11" fillId="0" borderId="0" xfId="0" applyNumberFormat="1" applyFont="1" applyFill="1" applyBorder="1"/>
    <xf numFmtId="164" fontId="2" fillId="0" borderId="0" xfId="0" applyNumberFormat="1" applyFont="1" applyFill="1" applyBorder="1"/>
    <xf numFmtId="164" fontId="14" fillId="0" borderId="0" xfId="0" applyNumberFormat="1" applyFont="1" applyFill="1" applyBorder="1"/>
    <xf numFmtId="0" fontId="2" fillId="0" borderId="0" xfId="0" applyFont="1" applyFill="1"/>
    <xf numFmtId="0" fontId="6" fillId="0" borderId="0" xfId="0" applyFont="1"/>
    <xf numFmtId="0" fontId="6" fillId="0" borderId="4" xfId="0" applyFont="1" applyBorder="1"/>
    <xf numFmtId="0" fontId="4" fillId="2" borderId="3" xfId="0" applyFont="1" applyFill="1" applyBorder="1"/>
    <xf numFmtId="164" fontId="2" fillId="0" borderId="0" xfId="0" applyNumberFormat="1" applyFont="1"/>
    <xf numFmtId="165" fontId="6" fillId="0" borderId="4" xfId="0" applyNumberFormat="1" applyFont="1" applyBorder="1" applyAlignment="1">
      <alignment horizontal="right" wrapText="1"/>
    </xf>
    <xf numFmtId="164" fontId="2" fillId="5" borderId="3" xfId="0" applyNumberFormat="1" applyFont="1" applyFill="1" applyBorder="1"/>
    <xf numFmtId="165" fontId="6" fillId="0" borderId="3" xfId="0" applyNumberFormat="1" applyFont="1" applyFill="1" applyBorder="1" applyAlignment="1">
      <alignment horizontal="right" wrapText="1"/>
    </xf>
    <xf numFmtId="0" fontId="19" fillId="0" borderId="3" xfId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14" fillId="2" borderId="4" xfId="0" applyNumberFormat="1" applyFont="1" applyFill="1" applyBorder="1"/>
    <xf numFmtId="164" fontId="14" fillId="0" borderId="3" xfId="0" applyNumberFormat="1" applyFont="1" applyFill="1" applyBorder="1"/>
    <xf numFmtId="164" fontId="6" fillId="0" borderId="3" xfId="0" applyNumberFormat="1" applyFont="1" applyBorder="1"/>
    <xf numFmtId="0" fontId="8" fillId="2" borderId="4" xfId="0" applyFont="1" applyFill="1" applyBorder="1"/>
    <xf numFmtId="164" fontId="14" fillId="3" borderId="3" xfId="0" applyNumberFormat="1" applyFont="1" applyFill="1" applyBorder="1"/>
    <xf numFmtId="0" fontId="18" fillId="0" borderId="4" xfId="0" applyFont="1" applyFill="1" applyBorder="1"/>
    <xf numFmtId="0" fontId="14" fillId="0" borderId="3" xfId="0" applyFont="1" applyFill="1" applyBorder="1"/>
    <xf numFmtId="164" fontId="8" fillId="2" borderId="4" xfId="0" applyNumberFormat="1" applyFont="1" applyFill="1" applyBorder="1"/>
    <xf numFmtId="165" fontId="6" fillId="0" borderId="4" xfId="0" applyNumberFormat="1" applyFont="1" applyFill="1" applyBorder="1" applyAlignment="1">
      <alignment horizontal="right" wrapText="1"/>
    </xf>
    <xf numFmtId="0" fontId="13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164" fontId="17" fillId="6" borderId="3" xfId="0" applyNumberFormat="1" applyFont="1" applyFill="1" applyBorder="1"/>
    <xf numFmtId="0" fontId="7" fillId="0" borderId="0" xfId="0" applyFont="1"/>
    <xf numFmtId="164" fontId="4" fillId="5" borderId="3" xfId="0" applyNumberFormat="1" applyFont="1" applyFill="1" applyBorder="1"/>
    <xf numFmtId="0" fontId="4" fillId="5" borderId="4" xfId="0" applyFont="1" applyFill="1" applyBorder="1"/>
    <xf numFmtId="0" fontId="8" fillId="5" borderId="4" xfId="0" applyFont="1" applyFill="1" applyBorder="1"/>
    <xf numFmtId="164" fontId="10" fillId="5" borderId="4" xfId="0" applyNumberFormat="1" applyFont="1" applyFill="1" applyBorder="1"/>
    <xf numFmtId="164" fontId="9" fillId="5" borderId="3" xfId="0" applyNumberFormat="1" applyFont="1" applyFill="1" applyBorder="1"/>
    <xf numFmtId="164" fontId="14" fillId="5" borderId="4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6" borderId="4" xfId="0" applyFont="1" applyFill="1" applyBorder="1"/>
    <xf numFmtId="0" fontId="22" fillId="6" borderId="3" xfId="0" applyFont="1" applyFill="1" applyBorder="1"/>
    <xf numFmtId="164" fontId="23" fillId="6" borderId="3" xfId="0" applyNumberFormat="1" applyFont="1" applyFill="1" applyBorder="1"/>
    <xf numFmtId="164" fontId="22" fillId="6" borderId="3" xfId="0" applyNumberFormat="1" applyFont="1" applyFill="1" applyBorder="1"/>
    <xf numFmtId="0" fontId="24" fillId="5" borderId="4" xfId="0" applyFont="1" applyFill="1" applyBorder="1"/>
    <xf numFmtId="164" fontId="24" fillId="5" borderId="3" xfId="0" applyNumberFormat="1" applyFont="1" applyFill="1" applyBorder="1"/>
    <xf numFmtId="164" fontId="22" fillId="6" borderId="4" xfId="0" applyNumberFormat="1" applyFont="1" applyFill="1" applyBorder="1"/>
    <xf numFmtId="0" fontId="25" fillId="5" borderId="4" xfId="0" applyFont="1" applyFill="1" applyBorder="1"/>
    <xf numFmtId="165" fontId="15" fillId="6" borderId="3" xfId="0" applyNumberFormat="1" applyFont="1" applyFill="1" applyBorder="1" applyAlignment="1">
      <alignment horizontal="right" wrapText="1"/>
    </xf>
    <xf numFmtId="165" fontId="15" fillId="6" borderId="4" xfId="0" applyNumberFormat="1" applyFont="1" applyFill="1" applyBorder="1" applyAlignment="1">
      <alignment horizontal="right" wrapText="1"/>
    </xf>
    <xf numFmtId="164" fontId="24" fillId="5" borderId="4" xfId="0" applyNumberFormat="1" applyFont="1" applyFill="1" applyBorder="1"/>
    <xf numFmtId="164" fontId="23" fillId="5" borderId="3" xfId="0" applyNumberFormat="1" applyFont="1" applyFill="1" applyBorder="1"/>
    <xf numFmtId="0" fontId="21" fillId="5" borderId="4" xfId="0" applyFont="1" applyFill="1" applyBorder="1"/>
    <xf numFmtId="164" fontId="21" fillId="5" borderId="3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164" fontId="11" fillId="5" borderId="3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3" xfId="0" applyFont="1" applyBorder="1"/>
    <xf numFmtId="0" fontId="24" fillId="2" borderId="4" xfId="0" applyFont="1" applyFill="1" applyBorder="1"/>
    <xf numFmtId="0" fontId="25" fillId="2" borderId="4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6" fillId="0" borderId="3" xfId="0" applyFont="1" applyBorder="1"/>
    <xf numFmtId="0" fontId="24" fillId="6" borderId="4" xfId="0" applyFont="1" applyFill="1" applyBorder="1"/>
    <xf numFmtId="0" fontId="25" fillId="6" borderId="4" xfId="0" applyFont="1" applyFill="1" applyBorder="1"/>
    <xf numFmtId="164" fontId="24" fillId="6" borderId="4" xfId="0" applyNumberFormat="1" applyFont="1" applyFill="1" applyBorder="1"/>
    <xf numFmtId="0" fontId="7" fillId="0" borderId="3" xfId="0" applyFont="1" applyBorder="1"/>
    <xf numFmtId="0" fontId="27" fillId="0" borderId="3" xfId="0" applyFont="1" applyBorder="1"/>
    <xf numFmtId="0" fontId="7" fillId="0" borderId="3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22" fillId="6" borderId="3" xfId="0" applyNumberFormat="1" applyFont="1" applyFill="1" applyBorder="1" applyAlignment="1">
      <alignment horizontal="right" wrapText="1"/>
    </xf>
    <xf numFmtId="4" fontId="22" fillId="6" borderId="4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6" borderId="3" xfId="0" applyFont="1" applyFill="1" applyBorder="1"/>
    <xf numFmtId="164" fontId="2" fillId="6" borderId="3" xfId="0" applyNumberFormat="1" applyFont="1" applyFill="1" applyBorder="1"/>
    <xf numFmtId="165" fontId="2" fillId="6" borderId="3" xfId="0" applyNumberFormat="1" applyFont="1" applyFill="1" applyBorder="1" applyAlignment="1">
      <alignment horizontal="right" wrapText="1"/>
    </xf>
    <xf numFmtId="165" fontId="2" fillId="6" borderId="4" xfId="0" applyNumberFormat="1" applyFont="1" applyFill="1" applyBorder="1" applyAlignment="1">
      <alignment horizontal="right" wrapText="1"/>
    </xf>
    <xf numFmtId="164" fontId="2" fillId="6" borderId="4" xfId="0" applyNumberFormat="1" applyFont="1" applyFill="1" applyBorder="1"/>
    <xf numFmtId="0" fontId="10" fillId="5" borderId="4" xfId="0" applyFont="1" applyFill="1" applyBorder="1"/>
    <xf numFmtId="165" fontId="22" fillId="6" borderId="4" xfId="0" applyNumberFormat="1" applyFont="1" applyFill="1" applyBorder="1" applyAlignment="1">
      <alignment horizontal="right" wrapText="1"/>
    </xf>
    <xf numFmtId="164" fontId="2" fillId="3" borderId="3" xfId="0" applyNumberFormat="1" applyFont="1" applyFill="1" applyBorder="1"/>
    <xf numFmtId="164" fontId="20" fillId="5" borderId="3" xfId="0" applyNumberFormat="1" applyFont="1" applyFill="1" applyBorder="1"/>
    <xf numFmtId="164" fontId="25" fillId="5" borderId="3" xfId="0" applyNumberFormat="1" applyFont="1" applyFill="1" applyBorder="1"/>
    <xf numFmtId="164" fontId="8" fillId="5" borderId="4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</cellXfs>
  <cellStyles count="2">
    <cellStyle name="Заголовок 4" xfId="1" builtinId="19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Normal="100" workbookViewId="0">
      <selection sqref="A1:XFD1048576"/>
    </sheetView>
  </sheetViews>
  <sheetFormatPr defaultColWidth="9.1796875" defaultRowHeight="16.5"/>
  <cols>
    <col min="1" max="1" width="41.1796875" style="1" customWidth="1"/>
    <col min="2" max="4" width="12.54296875" style="1" customWidth="1"/>
    <col min="5" max="5" width="10.7265625" style="1" hidden="1" customWidth="1"/>
    <col min="6" max="6" width="10.7265625" style="1" customWidth="1"/>
    <col min="7" max="7" width="9.453125" style="1" hidden="1" customWidth="1"/>
    <col min="8" max="8" width="8.7265625" style="1" hidden="1" customWidth="1"/>
    <col min="9" max="9" width="10.26953125" style="1" customWidth="1"/>
    <col min="10" max="10" width="10.90625" style="2" customWidth="1"/>
    <col min="11" max="11" width="5.7265625" style="1" hidden="1" customWidth="1"/>
    <col min="12" max="12" width="11.54296875" style="1" customWidth="1"/>
    <col min="13" max="13" width="8" style="1" customWidth="1"/>
    <col min="14" max="15" width="10.1796875" style="1" customWidth="1"/>
    <col min="16" max="16" width="9.1796875" style="1" customWidth="1"/>
    <col min="17" max="16384" width="9.1796875" style="1"/>
  </cols>
  <sheetData>
    <row r="1" spans="1:16" ht="18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 customHeight="1">
      <c r="A2" s="110" t="s">
        <v>52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21.75" hidden="1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4.25" customHeight="1">
      <c r="J4" s="123" t="s">
        <v>42</v>
      </c>
      <c r="K4" s="123"/>
      <c r="L4" s="123"/>
      <c r="M4" s="123"/>
      <c r="N4" s="123"/>
      <c r="O4" s="123"/>
      <c r="P4" s="123"/>
    </row>
    <row r="5" spans="1:16" ht="29.25" customHeight="1">
      <c r="A5" s="112" t="s">
        <v>2</v>
      </c>
      <c r="B5" s="114" t="s">
        <v>48</v>
      </c>
      <c r="C5" s="115"/>
      <c r="D5" s="115"/>
      <c r="E5" s="115"/>
      <c r="F5" s="115"/>
      <c r="G5" s="115"/>
      <c r="H5" s="116"/>
      <c r="I5" s="120" t="s">
        <v>49</v>
      </c>
      <c r="J5" s="121"/>
      <c r="K5" s="121"/>
      <c r="L5" s="121"/>
      <c r="M5" s="122"/>
      <c r="N5" s="117" t="s">
        <v>3</v>
      </c>
      <c r="O5" s="118"/>
      <c r="P5" s="119"/>
    </row>
    <row r="6" spans="1:16" ht="63" customHeight="1">
      <c r="A6" s="113"/>
      <c r="B6" s="34" t="s">
        <v>35</v>
      </c>
      <c r="C6" s="56" t="s">
        <v>45</v>
      </c>
      <c r="D6" s="57" t="s">
        <v>51</v>
      </c>
      <c r="E6" s="34" t="s">
        <v>37</v>
      </c>
      <c r="F6" s="56" t="s">
        <v>38</v>
      </c>
      <c r="G6" s="35" t="s">
        <v>4</v>
      </c>
      <c r="H6" s="35" t="s">
        <v>5</v>
      </c>
      <c r="I6" s="46" t="s">
        <v>36</v>
      </c>
      <c r="J6" s="46" t="s">
        <v>50</v>
      </c>
      <c r="K6" s="47" t="s">
        <v>6</v>
      </c>
      <c r="L6" s="46" t="s">
        <v>44</v>
      </c>
      <c r="M6" s="46" t="s">
        <v>6</v>
      </c>
      <c r="N6" s="36" t="s">
        <v>46</v>
      </c>
      <c r="O6" s="36" t="s">
        <v>47</v>
      </c>
      <c r="P6" s="36" t="s">
        <v>7</v>
      </c>
    </row>
    <row r="7" spans="1:16" s="2" customFormat="1" ht="23.25" customHeight="1">
      <c r="A7" s="3" t="s">
        <v>8</v>
      </c>
      <c r="B7" s="4">
        <f>B19+B30</f>
        <v>86090.3</v>
      </c>
      <c r="C7" s="4">
        <f>C19+C30</f>
        <v>86090.3</v>
      </c>
      <c r="D7" s="4">
        <f>D19+D30</f>
        <v>5082</v>
      </c>
      <c r="E7" s="31">
        <f>D7/B7*100</f>
        <v>5.9031040663117675</v>
      </c>
      <c r="F7" s="6">
        <f t="shared" ref="F7:F27" si="0">(D7/C7)*100</f>
        <v>5.9031040663117675</v>
      </c>
      <c r="G7" s="4">
        <f>G19+G30</f>
        <v>0</v>
      </c>
      <c r="H7" s="6" t="e">
        <f>(D7-D8)/G7*100</f>
        <v>#DIV/0!</v>
      </c>
      <c r="I7" s="70">
        <f>I19+I30</f>
        <v>82265.099999999991</v>
      </c>
      <c r="J7" s="70">
        <f>J19+J30</f>
        <v>3834.8999999999996</v>
      </c>
      <c r="K7" s="70" t="e">
        <f t="shared" ref="K7:L7" si="1">K19+K30</f>
        <v>#DIV/0!</v>
      </c>
      <c r="L7" s="70">
        <f t="shared" si="1"/>
        <v>1247.0999999999999</v>
      </c>
      <c r="M7" s="71">
        <f>D7/J7*100</f>
        <v>132.51975279668312</v>
      </c>
      <c r="N7" s="37">
        <f>N19+N30</f>
        <v>3927</v>
      </c>
      <c r="O7" s="37">
        <f>O19+O30</f>
        <v>3957.3</v>
      </c>
      <c r="P7" s="37">
        <f>P19+P30</f>
        <v>30.300000000000111</v>
      </c>
    </row>
    <row r="8" spans="1:16" ht="15" customHeight="1">
      <c r="A8" s="7" t="s">
        <v>9</v>
      </c>
      <c r="B8" s="8">
        <v>21686</v>
      </c>
      <c r="C8" s="8">
        <v>21686</v>
      </c>
      <c r="D8" s="9">
        <v>1380.3</v>
      </c>
      <c r="E8" s="11">
        <f>D8/B8*100</f>
        <v>6.3649359033477824</v>
      </c>
      <c r="F8" s="10">
        <f t="shared" si="0"/>
        <v>6.3649359033477824</v>
      </c>
      <c r="G8" s="11"/>
      <c r="H8" s="10"/>
      <c r="I8" s="58">
        <v>21738.1</v>
      </c>
      <c r="J8" s="59">
        <v>1262.7</v>
      </c>
      <c r="K8" s="48">
        <f t="shared" ref="K8:K34" si="2">(J8/I8)*100</f>
        <v>5.8086953321587451</v>
      </c>
      <c r="L8" s="60">
        <f>D8-J8</f>
        <v>117.59999999999991</v>
      </c>
      <c r="M8" s="60">
        <f t="shared" ref="M8:M35" si="3">D8/J8*100</f>
        <v>109.31337609883582</v>
      </c>
      <c r="N8" s="9">
        <v>224.4</v>
      </c>
      <c r="O8" s="39">
        <v>264.39999999999998</v>
      </c>
      <c r="P8" s="38">
        <f>O8-N8</f>
        <v>39.999999999999972</v>
      </c>
    </row>
    <row r="9" spans="1:16" ht="15" customHeight="1">
      <c r="A9" s="7" t="s">
        <v>41</v>
      </c>
      <c r="B9" s="8">
        <v>9468.7000000000007</v>
      </c>
      <c r="C9" s="8">
        <v>9468.7000000000007</v>
      </c>
      <c r="D9" s="9">
        <v>672.9</v>
      </c>
      <c r="E9" s="11"/>
      <c r="F9" s="10"/>
      <c r="G9" s="11"/>
      <c r="H9" s="10"/>
      <c r="I9" s="58">
        <v>8084.3</v>
      </c>
      <c r="J9" s="59">
        <v>533.29999999999995</v>
      </c>
      <c r="K9" s="48"/>
      <c r="L9" s="60">
        <f t="shared" ref="L9:L35" si="4">D9-J9</f>
        <v>139.60000000000002</v>
      </c>
      <c r="M9" s="60">
        <f t="shared" si="3"/>
        <v>126.17663603975248</v>
      </c>
      <c r="N9" s="9"/>
      <c r="O9" s="39"/>
      <c r="P9" s="38"/>
    </row>
    <row r="10" spans="1:16" ht="15" customHeight="1">
      <c r="A10" s="7" t="s">
        <v>10</v>
      </c>
      <c r="B10" s="8">
        <v>18350</v>
      </c>
      <c r="C10" s="8">
        <v>18350</v>
      </c>
      <c r="D10" s="9">
        <v>71</v>
      </c>
      <c r="E10" s="11">
        <f t="shared" ref="E10:E34" si="5">D10/B10*100</f>
        <v>0.38692098092643051</v>
      </c>
      <c r="F10" s="10">
        <f t="shared" si="0"/>
        <v>0.38692098092643051</v>
      </c>
      <c r="G10" s="11"/>
      <c r="H10" s="10" t="e">
        <f t="shared" ref="H10:H18" si="6">D10/G10*100</f>
        <v>#DIV/0!</v>
      </c>
      <c r="I10" s="58">
        <v>16550</v>
      </c>
      <c r="J10" s="59">
        <v>211.5</v>
      </c>
      <c r="K10" s="48"/>
      <c r="L10" s="60">
        <f t="shared" si="4"/>
        <v>-140.5</v>
      </c>
      <c r="M10" s="60">
        <f t="shared" si="3"/>
        <v>33.569739952718678</v>
      </c>
      <c r="N10" s="9">
        <v>204.7</v>
      </c>
      <c r="O10" s="39">
        <v>203.8</v>
      </c>
      <c r="P10" s="38">
        <f t="shared" ref="P10:P18" si="7">O10-N10</f>
        <v>-0.89999999999997726</v>
      </c>
    </row>
    <row r="11" spans="1:16" ht="15" customHeight="1">
      <c r="A11" s="7" t="s">
        <v>11</v>
      </c>
      <c r="B11" s="8">
        <v>2966.4</v>
      </c>
      <c r="C11" s="8">
        <v>2966.4</v>
      </c>
      <c r="D11" s="9">
        <v>520.70000000000005</v>
      </c>
      <c r="E11" s="11">
        <f t="shared" si="5"/>
        <v>17.553263214670984</v>
      </c>
      <c r="F11" s="10">
        <f t="shared" si="0"/>
        <v>17.553263214670984</v>
      </c>
      <c r="G11" s="11"/>
      <c r="H11" s="10" t="e">
        <f t="shared" si="6"/>
        <v>#DIV/0!</v>
      </c>
      <c r="I11" s="58">
        <v>2671.7</v>
      </c>
      <c r="J11" s="59">
        <v>557.70000000000005</v>
      </c>
      <c r="K11" s="48">
        <f>(J11/I12)*100</f>
        <v>107.58101851851853</v>
      </c>
      <c r="L11" s="60">
        <f t="shared" si="4"/>
        <v>-37</v>
      </c>
      <c r="M11" s="60">
        <f t="shared" si="3"/>
        <v>93.365608750224141</v>
      </c>
      <c r="N11" s="9">
        <v>108.2</v>
      </c>
      <c r="O11" s="39">
        <v>189.9</v>
      </c>
      <c r="P11" s="38">
        <f t="shared" si="7"/>
        <v>81.7</v>
      </c>
    </row>
    <row r="12" spans="1:16" ht="15" customHeight="1">
      <c r="A12" s="7" t="s">
        <v>12</v>
      </c>
      <c r="B12" s="8">
        <v>434.3</v>
      </c>
      <c r="C12" s="8">
        <v>434.3</v>
      </c>
      <c r="D12" s="9">
        <v>0</v>
      </c>
      <c r="E12" s="11">
        <f t="shared" si="5"/>
        <v>0</v>
      </c>
      <c r="F12" s="10">
        <f t="shared" si="0"/>
        <v>0</v>
      </c>
      <c r="G12" s="11"/>
      <c r="H12" s="10" t="e">
        <f t="shared" si="6"/>
        <v>#DIV/0!</v>
      </c>
      <c r="I12" s="58">
        <v>518.4</v>
      </c>
      <c r="J12" s="59">
        <v>0</v>
      </c>
      <c r="K12" s="48">
        <f>(J12/I13)*100</f>
        <v>0</v>
      </c>
      <c r="L12" s="60">
        <f t="shared" si="4"/>
        <v>0</v>
      </c>
      <c r="M12" s="60" t="e">
        <f t="shared" si="3"/>
        <v>#DIV/0!</v>
      </c>
      <c r="N12" s="9">
        <v>4.7</v>
      </c>
      <c r="O12" s="39">
        <v>4.7</v>
      </c>
      <c r="P12" s="38">
        <f t="shared" si="7"/>
        <v>0</v>
      </c>
    </row>
    <row r="13" spans="1:16" ht="15" customHeight="1">
      <c r="A13" s="7" t="s">
        <v>39</v>
      </c>
      <c r="B13" s="8">
        <v>50.8</v>
      </c>
      <c r="C13" s="8">
        <v>50.8</v>
      </c>
      <c r="D13" s="9">
        <v>7.8</v>
      </c>
      <c r="E13" s="11">
        <f t="shared" si="5"/>
        <v>15.354330708661418</v>
      </c>
      <c r="F13" s="10">
        <f>(D13/C13)*100</f>
        <v>15.354330708661418</v>
      </c>
      <c r="G13" s="11"/>
      <c r="H13" s="10" t="e">
        <f>D13/G13*100</f>
        <v>#DIV/0!</v>
      </c>
      <c r="I13" s="58">
        <v>51</v>
      </c>
      <c r="J13" s="59">
        <v>0</v>
      </c>
      <c r="K13" s="48"/>
      <c r="L13" s="60">
        <f t="shared" si="4"/>
        <v>7.8</v>
      </c>
      <c r="M13" s="60" t="e">
        <f t="shared" si="3"/>
        <v>#DIV/0!</v>
      </c>
      <c r="N13" s="9">
        <v>7.8</v>
      </c>
      <c r="O13" s="39">
        <v>0</v>
      </c>
      <c r="P13" s="38">
        <f t="shared" si="7"/>
        <v>-7.8</v>
      </c>
    </row>
    <row r="14" spans="1:16" ht="15" customHeight="1">
      <c r="A14" s="7" t="s">
        <v>13</v>
      </c>
      <c r="B14" s="8">
        <v>1503.5</v>
      </c>
      <c r="C14" s="8">
        <v>1503.5</v>
      </c>
      <c r="D14" s="9">
        <v>74.8</v>
      </c>
      <c r="E14" s="11">
        <f t="shared" si="5"/>
        <v>4.9750581975390755</v>
      </c>
      <c r="F14" s="10">
        <f t="shared" si="0"/>
        <v>4.9750581975390755</v>
      </c>
      <c r="G14" s="11"/>
      <c r="H14" s="10" t="e">
        <f t="shared" si="6"/>
        <v>#DIV/0!</v>
      </c>
      <c r="I14" s="58">
        <v>1466.7</v>
      </c>
      <c r="J14" s="59">
        <v>51.1</v>
      </c>
      <c r="K14" s="48">
        <f>(J14/I15)*100</f>
        <v>0.82330384906633158</v>
      </c>
      <c r="L14" s="60">
        <f t="shared" si="4"/>
        <v>23.699999999999996</v>
      </c>
      <c r="M14" s="60">
        <f t="shared" si="3"/>
        <v>146.37964774951075</v>
      </c>
      <c r="N14" s="11">
        <v>1260.5999999999999</v>
      </c>
      <c r="O14" s="39">
        <v>1149</v>
      </c>
      <c r="P14" s="38">
        <f t="shared" si="7"/>
        <v>-111.59999999999991</v>
      </c>
    </row>
    <row r="15" spans="1:16" ht="15" customHeight="1">
      <c r="A15" s="7" t="s">
        <v>14</v>
      </c>
      <c r="B15" s="8">
        <v>7915.2</v>
      </c>
      <c r="C15" s="8">
        <v>7915.2</v>
      </c>
      <c r="D15" s="9">
        <v>0.7</v>
      </c>
      <c r="E15" s="11">
        <f t="shared" si="5"/>
        <v>8.8437436830402262E-3</v>
      </c>
      <c r="F15" s="10">
        <f t="shared" si="0"/>
        <v>8.8437436830402262E-3</v>
      </c>
      <c r="G15" s="11"/>
      <c r="H15" s="10" t="e">
        <f t="shared" si="6"/>
        <v>#DIV/0!</v>
      </c>
      <c r="I15" s="58">
        <v>6206.7</v>
      </c>
      <c r="J15" s="59">
        <v>3.7</v>
      </c>
      <c r="K15" s="48">
        <f>(J15/I16)*100</f>
        <v>0.12362591466470647</v>
      </c>
      <c r="L15" s="60">
        <f t="shared" si="4"/>
        <v>-3</v>
      </c>
      <c r="M15" s="60">
        <f t="shared" si="3"/>
        <v>18.918918918918916</v>
      </c>
      <c r="N15" s="9">
        <v>25.6</v>
      </c>
      <c r="O15" s="39">
        <v>26.9</v>
      </c>
      <c r="P15" s="38">
        <f t="shared" si="7"/>
        <v>1.2999999999999972</v>
      </c>
    </row>
    <row r="16" spans="1:16" ht="15" customHeight="1">
      <c r="A16" s="7" t="s">
        <v>15</v>
      </c>
      <c r="B16" s="8">
        <v>3396.6</v>
      </c>
      <c r="C16" s="8">
        <v>3396.6</v>
      </c>
      <c r="D16" s="9">
        <v>374.7</v>
      </c>
      <c r="E16" s="11">
        <f t="shared" si="5"/>
        <v>11.031619855149268</v>
      </c>
      <c r="F16" s="10">
        <f t="shared" si="0"/>
        <v>11.031619855149268</v>
      </c>
      <c r="G16" s="11"/>
      <c r="H16" s="10" t="e">
        <f t="shared" si="6"/>
        <v>#DIV/0!</v>
      </c>
      <c r="I16" s="58">
        <v>2992.9</v>
      </c>
      <c r="J16" s="59">
        <v>132.80000000000001</v>
      </c>
      <c r="K16" s="48">
        <f>(J16/I17)*100</f>
        <v>57.266062958171624</v>
      </c>
      <c r="L16" s="60">
        <f t="shared" si="4"/>
        <v>241.89999999999998</v>
      </c>
      <c r="M16" s="60">
        <f t="shared" si="3"/>
        <v>282.15361445783128</v>
      </c>
      <c r="N16" s="9">
        <v>644.70000000000005</v>
      </c>
      <c r="O16" s="39">
        <v>619.1</v>
      </c>
      <c r="P16" s="38">
        <f t="shared" si="7"/>
        <v>-25.600000000000023</v>
      </c>
    </row>
    <row r="17" spans="1:16" ht="15" customHeight="1">
      <c r="A17" s="7" t="s">
        <v>16</v>
      </c>
      <c r="B17" s="8">
        <v>163.80000000000001</v>
      </c>
      <c r="C17" s="8">
        <v>163.80000000000001</v>
      </c>
      <c r="D17" s="9">
        <v>18.600000000000001</v>
      </c>
      <c r="E17" s="11">
        <f t="shared" si="5"/>
        <v>11.355311355311356</v>
      </c>
      <c r="F17" s="10">
        <f t="shared" si="0"/>
        <v>11.355311355311356</v>
      </c>
      <c r="G17" s="11"/>
      <c r="H17" s="10" t="e">
        <f t="shared" si="6"/>
        <v>#DIV/0!</v>
      </c>
      <c r="I17" s="64">
        <v>231.9</v>
      </c>
      <c r="J17" s="59">
        <v>3.3</v>
      </c>
      <c r="K17" s="48" t="e">
        <f>(J17/I18)*100</f>
        <v>#DIV/0!</v>
      </c>
      <c r="L17" s="60">
        <f t="shared" si="4"/>
        <v>15.3</v>
      </c>
      <c r="M17" s="60">
        <f t="shared" si="3"/>
        <v>563.63636363636363</v>
      </c>
      <c r="N17" s="15"/>
      <c r="O17" s="15"/>
      <c r="P17" s="38">
        <f t="shared" si="7"/>
        <v>0</v>
      </c>
    </row>
    <row r="18" spans="1:16" ht="15" customHeight="1">
      <c r="A18" s="7" t="s">
        <v>17</v>
      </c>
      <c r="B18" s="8">
        <v>0</v>
      </c>
      <c r="C18" s="8">
        <v>0</v>
      </c>
      <c r="D18" s="9"/>
      <c r="E18" s="11" t="e">
        <f t="shared" si="5"/>
        <v>#DIV/0!</v>
      </c>
      <c r="F18" s="10"/>
      <c r="G18" s="11"/>
      <c r="H18" s="10" t="e">
        <f t="shared" si="6"/>
        <v>#DIV/0!</v>
      </c>
      <c r="I18" s="58">
        <v>0</v>
      </c>
      <c r="J18" s="59"/>
      <c r="K18" s="48" t="e">
        <f>(J18/#REF!)*100</f>
        <v>#REF!</v>
      </c>
      <c r="L18" s="60">
        <f t="shared" si="4"/>
        <v>0</v>
      </c>
      <c r="M18" s="60"/>
      <c r="N18" s="15"/>
      <c r="O18" s="15"/>
      <c r="P18" s="38">
        <f t="shared" si="7"/>
        <v>0</v>
      </c>
    </row>
    <row r="19" spans="1:16" ht="15.75" customHeight="1">
      <c r="A19" s="12" t="s">
        <v>18</v>
      </c>
      <c r="B19" s="13">
        <f>SUM(B8:B18)</f>
        <v>65935.3</v>
      </c>
      <c r="C19" s="4">
        <f>SUM(C8:C18)</f>
        <v>65935.3</v>
      </c>
      <c r="D19" s="4">
        <f>SUM(D8:D18)</f>
        <v>3121.4999999999995</v>
      </c>
      <c r="E19" s="31">
        <f t="shared" si="5"/>
        <v>4.7341863918113658</v>
      </c>
      <c r="F19" s="14">
        <f t="shared" si="0"/>
        <v>4.7341863918113658</v>
      </c>
      <c r="G19" s="4">
        <f>SUM(G8:G18)</f>
        <v>0</v>
      </c>
      <c r="H19" s="6" t="e">
        <f>(D19-D8)/G19*100</f>
        <v>#DIV/0!</v>
      </c>
      <c r="I19" s="62">
        <f>SUM(I8:I18)</f>
        <v>60511.69999999999</v>
      </c>
      <c r="J19" s="62">
        <f>SUM(J8:J18)</f>
        <v>2756.1</v>
      </c>
      <c r="K19" s="54">
        <f t="shared" si="2"/>
        <v>4.5546563722387576</v>
      </c>
      <c r="L19" s="63">
        <f t="shared" si="4"/>
        <v>365.39999999999964</v>
      </c>
      <c r="M19" s="63">
        <f t="shared" si="3"/>
        <v>113.25786437357135</v>
      </c>
      <c r="N19" s="55">
        <f>SUM(N8:N18)</f>
        <v>2480.6999999999998</v>
      </c>
      <c r="O19" s="44">
        <f>SUM(O8:O18)</f>
        <v>2457.8000000000002</v>
      </c>
      <c r="P19" s="40">
        <f>SUM(P8:P18)</f>
        <v>-22.899999999999935</v>
      </c>
    </row>
    <row r="20" spans="1:16" ht="15" customHeight="1">
      <c r="A20" s="7" t="s">
        <v>19</v>
      </c>
      <c r="B20" s="8">
        <f>2057.1+81</f>
        <v>2138.1</v>
      </c>
      <c r="C20" s="8">
        <f>2057.1+81</f>
        <v>2138.1</v>
      </c>
      <c r="D20" s="9">
        <v>33.9</v>
      </c>
      <c r="E20" s="11">
        <f t="shared" si="5"/>
        <v>1.5855198540760489</v>
      </c>
      <c r="F20" s="10">
        <f t="shared" si="0"/>
        <v>1.5855198540760489</v>
      </c>
      <c r="G20" s="11"/>
      <c r="H20" s="10" t="e">
        <f t="shared" ref="H20:H29" si="8">D20/G20*100</f>
        <v>#DIV/0!</v>
      </c>
      <c r="I20" s="58">
        <f>1834+179.4</f>
        <v>2013.4</v>
      </c>
      <c r="J20" s="59">
        <v>6.4</v>
      </c>
      <c r="K20" s="48">
        <f t="shared" si="2"/>
        <v>0.31787026919638423</v>
      </c>
      <c r="L20" s="60">
        <f t="shared" si="4"/>
        <v>27.5</v>
      </c>
      <c r="M20" s="60">
        <f t="shared" si="3"/>
        <v>529.68749999999989</v>
      </c>
      <c r="N20" s="15">
        <v>398</v>
      </c>
      <c r="O20" s="15">
        <v>396</v>
      </c>
      <c r="P20" s="38">
        <f>O20-N20</f>
        <v>-2</v>
      </c>
    </row>
    <row r="21" spans="1:16" ht="15" customHeight="1">
      <c r="A21" s="7" t="s">
        <v>20</v>
      </c>
      <c r="B21" s="8">
        <f>1286.6+1481.7</f>
        <v>2768.3</v>
      </c>
      <c r="C21" s="8">
        <f>1286.6+1481.7</f>
        <v>2768.3</v>
      </c>
      <c r="D21" s="9">
        <v>138.6</v>
      </c>
      <c r="E21" s="11">
        <f t="shared" si="5"/>
        <v>5.0066828017194664</v>
      </c>
      <c r="F21" s="10">
        <f t="shared" si="0"/>
        <v>5.0066828017194664</v>
      </c>
      <c r="G21" s="11"/>
      <c r="H21" s="10" t="e">
        <f t="shared" si="8"/>
        <v>#DIV/0!</v>
      </c>
      <c r="I21" s="58">
        <f>1371.1+996.9</f>
        <v>2368</v>
      </c>
      <c r="J21" s="59">
        <v>125.6</v>
      </c>
      <c r="K21" s="48">
        <f t="shared" si="2"/>
        <v>5.3040540540540544</v>
      </c>
      <c r="L21" s="60">
        <f t="shared" si="4"/>
        <v>13</v>
      </c>
      <c r="M21" s="60">
        <f t="shared" si="3"/>
        <v>110.35031847133759</v>
      </c>
      <c r="N21" s="9">
        <v>1048.3</v>
      </c>
      <c r="O21" s="15">
        <v>1103.5</v>
      </c>
      <c r="P21" s="38">
        <f>O21-N21</f>
        <v>55.200000000000045</v>
      </c>
    </row>
    <row r="22" spans="1:16" ht="15" hidden="1" customHeight="1">
      <c r="A22" s="7" t="s">
        <v>21</v>
      </c>
      <c r="B22" s="8"/>
      <c r="C22" s="8"/>
      <c r="D22" s="9"/>
      <c r="E22" s="11" t="e">
        <f t="shared" si="5"/>
        <v>#DIV/0!</v>
      </c>
      <c r="F22" s="10"/>
      <c r="G22" s="11"/>
      <c r="H22" s="10"/>
      <c r="I22" s="58"/>
      <c r="J22" s="59"/>
      <c r="K22" s="48"/>
      <c r="L22" s="60">
        <f t="shared" si="4"/>
        <v>0</v>
      </c>
      <c r="M22" s="60" t="e">
        <f t="shared" si="3"/>
        <v>#DIV/0!</v>
      </c>
      <c r="N22" s="15"/>
      <c r="O22" s="15"/>
      <c r="P22" s="38"/>
    </row>
    <row r="23" spans="1:16" ht="15.75" customHeight="1">
      <c r="A23" s="7" t="s">
        <v>22</v>
      </c>
      <c r="B23" s="8">
        <v>1126.7</v>
      </c>
      <c r="C23" s="8">
        <v>1126.7</v>
      </c>
      <c r="D23" s="9">
        <v>47.4</v>
      </c>
      <c r="E23" s="11">
        <f t="shared" si="5"/>
        <v>4.206976124966717</v>
      </c>
      <c r="F23" s="10">
        <f t="shared" si="0"/>
        <v>4.206976124966717</v>
      </c>
      <c r="G23" s="11"/>
      <c r="H23" s="10" t="e">
        <f t="shared" si="8"/>
        <v>#DIV/0!</v>
      </c>
      <c r="I23" s="58">
        <v>1020.4</v>
      </c>
      <c r="J23" s="59">
        <v>42.1</v>
      </c>
      <c r="K23" s="48">
        <f t="shared" si="2"/>
        <v>4.1258330066640534</v>
      </c>
      <c r="L23" s="60">
        <f t="shared" si="4"/>
        <v>5.2999999999999972</v>
      </c>
      <c r="M23" s="60">
        <f t="shared" si="3"/>
        <v>112.58907363420427</v>
      </c>
      <c r="N23" s="15"/>
      <c r="O23" s="15"/>
      <c r="P23" s="38"/>
    </row>
    <row r="24" spans="1:16" ht="15" customHeight="1">
      <c r="A24" s="7" t="s">
        <v>23</v>
      </c>
      <c r="B24" s="8">
        <v>163.30000000000001</v>
      </c>
      <c r="C24" s="8">
        <v>163.30000000000001</v>
      </c>
      <c r="D24" s="9">
        <v>0</v>
      </c>
      <c r="E24" s="11">
        <f t="shared" si="5"/>
        <v>0</v>
      </c>
      <c r="F24" s="10">
        <f t="shared" si="0"/>
        <v>0</v>
      </c>
      <c r="G24" s="11"/>
      <c r="H24" s="10" t="e">
        <f t="shared" si="8"/>
        <v>#DIV/0!</v>
      </c>
      <c r="I24" s="58">
        <v>201.2</v>
      </c>
      <c r="J24" s="59">
        <v>58.9</v>
      </c>
      <c r="K24" s="48">
        <f t="shared" si="2"/>
        <v>29.274353876739561</v>
      </c>
      <c r="L24" s="60">
        <f t="shared" si="4"/>
        <v>-58.9</v>
      </c>
      <c r="M24" s="60">
        <f t="shared" si="3"/>
        <v>0</v>
      </c>
      <c r="N24" s="15"/>
      <c r="O24" s="15"/>
      <c r="P24" s="38"/>
    </row>
    <row r="25" spans="1:16" ht="26.25" customHeight="1">
      <c r="A25" s="33" t="s">
        <v>40</v>
      </c>
      <c r="B25" s="8">
        <v>13172.3</v>
      </c>
      <c r="C25" s="8">
        <v>13172.3</v>
      </c>
      <c r="D25" s="9">
        <v>1680</v>
      </c>
      <c r="E25" s="11">
        <f t="shared" si="5"/>
        <v>12.754036880423314</v>
      </c>
      <c r="F25" s="10">
        <f t="shared" si="0"/>
        <v>12.754036880423314</v>
      </c>
      <c r="G25" s="11"/>
      <c r="H25" s="10" t="e">
        <f t="shared" si="8"/>
        <v>#DIV/0!</v>
      </c>
      <c r="I25" s="58">
        <v>13684.3</v>
      </c>
      <c r="J25" s="59">
        <v>780.8</v>
      </c>
      <c r="K25" s="48">
        <f>(J25/I25)*100</f>
        <v>5.7058088466344641</v>
      </c>
      <c r="L25" s="60">
        <f t="shared" si="4"/>
        <v>899.2</v>
      </c>
      <c r="M25" s="60">
        <f t="shared" si="3"/>
        <v>215.16393442622953</v>
      </c>
      <c r="N25" s="15"/>
      <c r="O25" s="15"/>
      <c r="P25" s="38"/>
    </row>
    <row r="26" spans="1:16" ht="15" customHeight="1">
      <c r="A26" s="7" t="s">
        <v>24</v>
      </c>
      <c r="B26" s="8">
        <v>353.6</v>
      </c>
      <c r="C26" s="8">
        <v>353.6</v>
      </c>
      <c r="D26" s="9">
        <v>3.2</v>
      </c>
      <c r="E26" s="11">
        <f t="shared" si="5"/>
        <v>0.90497737556561075</v>
      </c>
      <c r="F26" s="10">
        <f t="shared" si="0"/>
        <v>0.90497737556561075</v>
      </c>
      <c r="G26" s="11"/>
      <c r="H26" s="10" t="e">
        <f t="shared" si="8"/>
        <v>#DIV/0!</v>
      </c>
      <c r="I26" s="58">
        <f>552.6+1037</f>
        <v>1589.6</v>
      </c>
      <c r="J26" s="59">
        <v>0</v>
      </c>
      <c r="K26" s="48">
        <f t="shared" si="2"/>
        <v>0</v>
      </c>
      <c r="L26" s="60">
        <f t="shared" si="4"/>
        <v>3.2</v>
      </c>
      <c r="M26" s="60" t="e">
        <f t="shared" si="3"/>
        <v>#DIV/0!</v>
      </c>
      <c r="N26" s="15"/>
      <c r="O26" s="15"/>
      <c r="P26" s="38"/>
    </row>
    <row r="27" spans="1:16" ht="15" customHeight="1">
      <c r="A27" s="7" t="s">
        <v>25</v>
      </c>
      <c r="B27" s="8">
        <v>76.5</v>
      </c>
      <c r="C27" s="8">
        <v>76.5</v>
      </c>
      <c r="D27" s="11">
        <v>34.4</v>
      </c>
      <c r="E27" s="11">
        <f t="shared" si="5"/>
        <v>44.967320261437905</v>
      </c>
      <c r="F27" s="10">
        <f t="shared" si="0"/>
        <v>44.967320261437905</v>
      </c>
      <c r="G27" s="11"/>
      <c r="H27" s="10" t="e">
        <f t="shared" si="8"/>
        <v>#DIV/0!</v>
      </c>
      <c r="I27" s="58">
        <v>392.2</v>
      </c>
      <c r="J27" s="61">
        <v>65</v>
      </c>
      <c r="K27" s="48">
        <f t="shared" si="2"/>
        <v>16.573176950535444</v>
      </c>
      <c r="L27" s="60">
        <f t="shared" si="4"/>
        <v>-30.6</v>
      </c>
      <c r="M27" s="60">
        <f t="shared" si="3"/>
        <v>52.92307692307692</v>
      </c>
      <c r="N27" s="15"/>
      <c r="O27" s="15"/>
      <c r="P27" s="38"/>
    </row>
    <row r="28" spans="1:16" ht="15" customHeight="1">
      <c r="A28" s="7" t="s">
        <v>26</v>
      </c>
      <c r="B28" s="8"/>
      <c r="C28" s="8"/>
      <c r="D28" s="9">
        <v>0</v>
      </c>
      <c r="E28" s="11"/>
      <c r="F28" s="10"/>
      <c r="G28" s="11"/>
      <c r="H28" s="10" t="e">
        <f t="shared" si="8"/>
        <v>#DIV/0!</v>
      </c>
      <c r="I28" s="58"/>
      <c r="J28" s="59">
        <v>0</v>
      </c>
      <c r="K28" s="48" t="e">
        <f t="shared" si="2"/>
        <v>#DIV/0!</v>
      </c>
      <c r="L28" s="60">
        <f t="shared" si="4"/>
        <v>0</v>
      </c>
      <c r="M28" s="60" t="e">
        <f t="shared" si="3"/>
        <v>#DIV/0!</v>
      </c>
      <c r="N28" s="15"/>
      <c r="O28" s="15"/>
      <c r="P28" s="38"/>
    </row>
    <row r="29" spans="1:16" ht="16.5" customHeight="1">
      <c r="A29" s="7" t="s">
        <v>27</v>
      </c>
      <c r="B29" s="8">
        <v>356.2</v>
      </c>
      <c r="C29" s="8">
        <v>356.2</v>
      </c>
      <c r="D29" s="9">
        <v>23</v>
      </c>
      <c r="E29" s="11">
        <f t="shared" si="5"/>
        <v>6.4570466030320048</v>
      </c>
      <c r="F29" s="10">
        <f t="shared" ref="F29:F31" si="9">(D29/C29)*100</f>
        <v>6.4570466030320048</v>
      </c>
      <c r="G29" s="11"/>
      <c r="H29" s="10" t="e">
        <f t="shared" si="8"/>
        <v>#DIV/0!</v>
      </c>
      <c r="I29" s="58">
        <v>484.3</v>
      </c>
      <c r="J29" s="59">
        <v>0</v>
      </c>
      <c r="K29" s="48">
        <f t="shared" si="2"/>
        <v>0</v>
      </c>
      <c r="L29" s="60">
        <f t="shared" si="4"/>
        <v>23</v>
      </c>
      <c r="M29" s="60" t="e">
        <f t="shared" si="3"/>
        <v>#DIV/0!</v>
      </c>
      <c r="N29" s="15"/>
      <c r="O29" s="15"/>
      <c r="P29" s="38"/>
    </row>
    <row r="30" spans="1:16" ht="16.5" customHeight="1">
      <c r="A30" s="12" t="s">
        <v>29</v>
      </c>
      <c r="B30" s="13">
        <f>SUM(B20:B29)</f>
        <v>20154.999999999996</v>
      </c>
      <c r="C30" s="13">
        <f>SUM(C20:C29)</f>
        <v>20154.999999999996</v>
      </c>
      <c r="D30" s="13">
        <f>SUM(D20:D29)</f>
        <v>1960.5000000000002</v>
      </c>
      <c r="E30" s="50">
        <f t="shared" si="5"/>
        <v>9.7271148598362718</v>
      </c>
      <c r="F30" s="51">
        <f t="shared" ref="F30:K30" si="10">SUM(F20:F29)</f>
        <v>75.882559901221072</v>
      </c>
      <c r="G30" s="51">
        <f t="shared" si="10"/>
        <v>0</v>
      </c>
      <c r="H30" s="51" t="e">
        <f t="shared" si="10"/>
        <v>#DIV/0!</v>
      </c>
      <c r="I30" s="65">
        <f t="shared" si="10"/>
        <v>21753.399999999998</v>
      </c>
      <c r="J30" s="65">
        <f t="shared" si="10"/>
        <v>1078.8</v>
      </c>
      <c r="K30" s="65" t="e">
        <f t="shared" si="10"/>
        <v>#DIV/0!</v>
      </c>
      <c r="L30" s="63">
        <f t="shared" si="4"/>
        <v>881.70000000000027</v>
      </c>
      <c r="M30" s="63">
        <f t="shared" si="3"/>
        <v>181.72969966629591</v>
      </c>
      <c r="N30" s="52">
        <f>SUM(N20:N29)</f>
        <v>1446.3</v>
      </c>
      <c r="O30" s="40">
        <f>SUM(O20:O29)</f>
        <v>1499.5</v>
      </c>
      <c r="P30" s="41">
        <f>O30-N30</f>
        <v>53.200000000000045</v>
      </c>
    </row>
    <row r="31" spans="1:16" ht="27.75" customHeight="1">
      <c r="A31" s="19" t="s">
        <v>31</v>
      </c>
      <c r="B31" s="16">
        <v>250495.3</v>
      </c>
      <c r="C31" s="16">
        <v>250495.3</v>
      </c>
      <c r="D31" s="32">
        <v>13165.7</v>
      </c>
      <c r="E31" s="11">
        <f t="shared" si="5"/>
        <v>5.2558670761487347</v>
      </c>
      <c r="F31" s="10">
        <f t="shared" si="9"/>
        <v>5.2558670761487347</v>
      </c>
      <c r="G31" s="11"/>
      <c r="H31" s="10"/>
      <c r="I31" s="64">
        <f>264623.1-12.8</f>
        <v>264610.3</v>
      </c>
      <c r="J31" s="66">
        <v>11477.9</v>
      </c>
      <c r="K31" s="48">
        <f>(J31/I31)*100</f>
        <v>4.337661837048671</v>
      </c>
      <c r="L31" s="60">
        <f t="shared" si="4"/>
        <v>1687.8000000000011</v>
      </c>
      <c r="M31" s="60">
        <f t="shared" si="3"/>
        <v>114.70478049120484</v>
      </c>
      <c r="N31" s="15"/>
      <c r="O31" s="42"/>
      <c r="P31" s="43"/>
    </row>
    <row r="32" spans="1:16" ht="19" customHeight="1">
      <c r="A32" s="17" t="s">
        <v>30</v>
      </c>
      <c r="B32" s="16"/>
      <c r="C32" s="16"/>
      <c r="D32" s="45"/>
      <c r="E32" s="11"/>
      <c r="F32" s="10"/>
      <c r="G32" s="11"/>
      <c r="H32" s="10"/>
      <c r="I32" s="64">
        <v>2179.6</v>
      </c>
      <c r="J32" s="67"/>
      <c r="K32" s="48"/>
      <c r="L32" s="60">
        <f t="shared" si="4"/>
        <v>0</v>
      </c>
      <c r="M32" s="60" t="e">
        <f t="shared" si="3"/>
        <v>#DIV/0!</v>
      </c>
      <c r="N32" s="27"/>
      <c r="O32" s="42"/>
      <c r="P32" s="43"/>
    </row>
    <row r="33" spans="1:16" ht="15" customHeight="1">
      <c r="A33" s="7" t="s">
        <v>33</v>
      </c>
      <c r="B33" s="16"/>
      <c r="C33" s="30"/>
      <c r="D33" s="16"/>
      <c r="E33" s="11"/>
      <c r="F33" s="10"/>
      <c r="G33" s="11"/>
      <c r="H33" s="10"/>
      <c r="I33" s="67"/>
      <c r="J33" s="64"/>
      <c r="K33" s="48"/>
      <c r="L33" s="60">
        <f t="shared" si="4"/>
        <v>0</v>
      </c>
      <c r="M33" s="60"/>
      <c r="N33" s="27"/>
      <c r="O33" s="42"/>
      <c r="P33" s="43"/>
    </row>
    <row r="34" spans="1:16" ht="15.75" customHeight="1">
      <c r="A34" s="7" t="s">
        <v>28</v>
      </c>
      <c r="B34" s="16"/>
      <c r="C34" s="30">
        <v>-0.1</v>
      </c>
      <c r="D34" s="16">
        <v>-19.8</v>
      </c>
      <c r="E34" s="11" t="e">
        <f t="shared" si="5"/>
        <v>#DIV/0!</v>
      </c>
      <c r="F34" s="10"/>
      <c r="G34" s="11"/>
      <c r="H34" s="10"/>
      <c r="I34" s="67">
        <v>-10.199999999999999</v>
      </c>
      <c r="J34" s="64">
        <v>-10.199999999999999</v>
      </c>
      <c r="K34" s="48">
        <f t="shared" si="2"/>
        <v>100</v>
      </c>
      <c r="L34" s="60">
        <f t="shared" si="4"/>
        <v>-9.6000000000000014</v>
      </c>
      <c r="M34" s="60">
        <f t="shared" si="3"/>
        <v>194.11764705882354</v>
      </c>
      <c r="N34" s="27"/>
      <c r="O34" s="42"/>
      <c r="P34" s="43"/>
    </row>
    <row r="35" spans="1:16" ht="21.75" customHeight="1">
      <c r="A35" s="28" t="s">
        <v>34</v>
      </c>
      <c r="B35" s="5">
        <f>B7+B31+B32+B33+B34</f>
        <v>336585.6</v>
      </c>
      <c r="C35" s="5">
        <f t="shared" ref="C35:P35" si="11">C7+C31+C32+C33+C34</f>
        <v>336585.5</v>
      </c>
      <c r="D35" s="5">
        <f t="shared" si="11"/>
        <v>18227.900000000001</v>
      </c>
      <c r="E35" s="5" t="e">
        <f t="shared" si="11"/>
        <v>#DIV/0!</v>
      </c>
      <c r="F35" s="5">
        <f t="shared" ref="F35" si="12">F7+F31+F32+F33+F34</f>
        <v>11.158971142460501</v>
      </c>
      <c r="G35" s="5">
        <f t="shared" ref="G35" si="13">G7+G31+G32+G33+G34</f>
        <v>0</v>
      </c>
      <c r="H35" s="5" t="e">
        <f t="shared" ref="H35" si="14">H7+H31+H32+H33+H34</f>
        <v>#DIV/0!</v>
      </c>
      <c r="I35" s="68">
        <f>I7+I31+I32+I33+I34</f>
        <v>349044.79999999993</v>
      </c>
      <c r="J35" s="68">
        <f t="shared" si="11"/>
        <v>15302.599999999999</v>
      </c>
      <c r="K35" s="68" t="e">
        <f t="shared" si="11"/>
        <v>#DIV/0!</v>
      </c>
      <c r="L35" s="69">
        <f t="shared" si="4"/>
        <v>2925.3000000000029</v>
      </c>
      <c r="M35" s="69">
        <f t="shared" si="3"/>
        <v>119.11635931148956</v>
      </c>
      <c r="N35" s="53">
        <f t="shared" si="11"/>
        <v>3927</v>
      </c>
      <c r="O35" s="5">
        <f t="shared" si="11"/>
        <v>3957.3</v>
      </c>
      <c r="P35" s="5">
        <f t="shared" si="11"/>
        <v>30.300000000000111</v>
      </c>
    </row>
    <row r="36" spans="1:16" s="25" customFormat="1" ht="14.25" hidden="1" customHeight="1">
      <c r="A36" s="20" t="s">
        <v>32</v>
      </c>
      <c r="B36" s="20"/>
      <c r="C36" s="21"/>
      <c r="D36" s="21"/>
      <c r="E36" s="21"/>
      <c r="F36" s="22"/>
      <c r="G36" s="23"/>
      <c r="H36" s="22"/>
      <c r="I36" s="21"/>
      <c r="J36" s="21"/>
      <c r="K36" s="22"/>
      <c r="L36" s="22"/>
      <c r="M36" s="21"/>
      <c r="N36" s="24"/>
      <c r="O36" s="24"/>
      <c r="P36" s="24"/>
    </row>
    <row r="37" spans="1:16" ht="21.75" customHeight="1">
      <c r="A37" s="26"/>
      <c r="B37" s="2"/>
    </row>
    <row r="39" spans="1:16">
      <c r="A39" s="49" t="s">
        <v>43</v>
      </c>
    </row>
    <row r="40" spans="1:16">
      <c r="F40" s="29"/>
    </row>
  </sheetData>
  <mergeCells count="8">
    <mergeCell ref="A1:P1"/>
    <mergeCell ref="A2:P2"/>
    <mergeCell ref="A3:P3"/>
    <mergeCell ref="A5:A6"/>
    <mergeCell ref="B5:H5"/>
    <mergeCell ref="N5:P5"/>
    <mergeCell ref="I5:M5"/>
    <mergeCell ref="J4:P4"/>
  </mergeCells>
  <pageMargins left="0.19685039370078741" right="0.19685039370078741" top="0.94488188976377963" bottom="0.19685039370078741" header="0.31496062992125984" footer="0.31496062992125984"/>
  <pageSetup paperSize="9" scale="7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60" zoomScaleNormal="100" workbookViewId="0">
      <selection activeCell="R11" sqref="R11"/>
    </sheetView>
  </sheetViews>
  <sheetFormatPr defaultColWidth="9.1796875" defaultRowHeight="16.5"/>
  <cols>
    <col min="1" max="1" width="41.1796875" style="1" customWidth="1"/>
    <col min="2" max="2" width="12.54296875" style="1" hidden="1" customWidth="1"/>
    <col min="3" max="3" width="12.54296875" style="1" customWidth="1"/>
    <col min="4" max="4" width="14.36328125" style="1" customWidth="1"/>
    <col min="5" max="5" width="9.81640625" style="1" hidden="1" customWidth="1"/>
    <col min="6" max="6" width="11.90625" style="1" customWidth="1"/>
    <col min="7" max="7" width="12.36328125" style="1" customWidth="1"/>
    <col min="8" max="8" width="12.54296875" style="2" customWidth="1"/>
    <col min="9" max="9" width="5.7265625" style="1" hidden="1" customWidth="1"/>
    <col min="10" max="10" width="11.54296875" style="1" customWidth="1"/>
    <col min="11" max="11" width="8" style="1" customWidth="1"/>
    <col min="12" max="13" width="10.1796875" style="1" hidden="1" customWidth="1"/>
    <col min="14" max="14" width="9.1796875" style="1" hidden="1" customWidth="1"/>
    <col min="15" max="16384" width="9.1796875" style="1"/>
  </cols>
  <sheetData>
    <row r="1" spans="1:14" ht="18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10" t="s">
        <v>93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21.75" hidden="1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4.25" customHeight="1">
      <c r="H4" s="123" t="s">
        <v>42</v>
      </c>
      <c r="I4" s="123"/>
      <c r="J4" s="123"/>
      <c r="K4" s="123"/>
      <c r="L4" s="123"/>
      <c r="M4" s="123"/>
      <c r="N4" s="123"/>
    </row>
    <row r="5" spans="1:14" ht="29.25" customHeight="1">
      <c r="A5" s="112" t="s">
        <v>2</v>
      </c>
      <c r="B5" s="114" t="s">
        <v>48</v>
      </c>
      <c r="C5" s="115"/>
      <c r="D5" s="115"/>
      <c r="E5" s="115"/>
      <c r="F5" s="115"/>
      <c r="G5" s="120" t="s">
        <v>49</v>
      </c>
      <c r="H5" s="121"/>
      <c r="I5" s="121"/>
      <c r="J5" s="121"/>
      <c r="K5" s="122"/>
      <c r="L5" s="117" t="s">
        <v>3</v>
      </c>
      <c r="M5" s="118"/>
      <c r="N5" s="119"/>
    </row>
    <row r="6" spans="1:14" ht="54.5" customHeight="1">
      <c r="A6" s="113"/>
      <c r="B6" s="108" t="s">
        <v>35</v>
      </c>
      <c r="C6" s="108" t="s">
        <v>45</v>
      </c>
      <c r="D6" s="108" t="s">
        <v>94</v>
      </c>
      <c r="E6" s="108" t="s">
        <v>37</v>
      </c>
      <c r="F6" s="108" t="s">
        <v>92</v>
      </c>
      <c r="G6" s="46" t="s">
        <v>36</v>
      </c>
      <c r="H6" s="46" t="s">
        <v>95</v>
      </c>
      <c r="I6" s="47" t="s">
        <v>6</v>
      </c>
      <c r="J6" s="46" t="s">
        <v>44</v>
      </c>
      <c r="K6" s="46" t="s">
        <v>6</v>
      </c>
      <c r="L6" s="36" t="s">
        <v>46</v>
      </c>
      <c r="M6" s="36" t="s">
        <v>96</v>
      </c>
      <c r="N6" s="36" t="s">
        <v>7</v>
      </c>
    </row>
    <row r="7" spans="1:14" s="2" customFormat="1" ht="23.25" customHeight="1">
      <c r="A7" s="3" t="s">
        <v>8</v>
      </c>
      <c r="B7" s="4">
        <f>B19+B30</f>
        <v>86090.3</v>
      </c>
      <c r="C7" s="5">
        <f>C19+C30</f>
        <v>86705.420000000013</v>
      </c>
      <c r="D7" s="5">
        <f>D19+D30</f>
        <v>86133.5</v>
      </c>
      <c r="E7" s="31">
        <f>D7/B7*100</f>
        <v>100.0501798692768</v>
      </c>
      <c r="F7" s="6">
        <f t="shared" ref="F7:F27" si="0">(D7/C7)*100</f>
        <v>99.340387256067714</v>
      </c>
      <c r="G7" s="70">
        <f>G19+G30</f>
        <v>82265.099999999991</v>
      </c>
      <c r="H7" s="68">
        <f>H19+H30</f>
        <v>83900.9</v>
      </c>
      <c r="I7" s="70" t="e">
        <f t="shared" ref="I7:J7" si="1">I19+I30</f>
        <v>#DIV/0!</v>
      </c>
      <c r="J7" s="70">
        <f t="shared" si="1"/>
        <v>2232.6000000000131</v>
      </c>
      <c r="K7" s="71">
        <f t="shared" ref="K7:K17" si="2">D7/H7*100</f>
        <v>102.66099648513902</v>
      </c>
      <c r="L7" s="37">
        <f>L19+L30</f>
        <v>3927</v>
      </c>
      <c r="M7" s="37">
        <f>M19+M30</f>
        <v>4466.1000000000004</v>
      </c>
      <c r="N7" s="37">
        <f>N19+N30</f>
        <v>539.09999999999991</v>
      </c>
    </row>
    <row r="8" spans="1:14" ht="15" customHeight="1">
      <c r="A8" s="7" t="s">
        <v>9</v>
      </c>
      <c r="B8" s="8">
        <v>21686</v>
      </c>
      <c r="C8" s="8">
        <v>22985.3</v>
      </c>
      <c r="D8" s="9">
        <v>23065</v>
      </c>
      <c r="E8" s="11">
        <f>D8/B8*100</f>
        <v>106.35894125242092</v>
      </c>
      <c r="F8" s="10">
        <f t="shared" si="0"/>
        <v>100.34674335336062</v>
      </c>
      <c r="G8" s="58">
        <v>21738.1</v>
      </c>
      <c r="H8" s="59">
        <v>21729.5</v>
      </c>
      <c r="I8" s="48">
        <f t="shared" ref="I8:I34" si="3">(H8/G8)*100</f>
        <v>99.960438124767123</v>
      </c>
      <c r="J8" s="60">
        <f t="shared" ref="J8:J35" si="4">D8-H8</f>
        <v>1335.5</v>
      </c>
      <c r="K8" s="60">
        <f t="shared" si="2"/>
        <v>106.14602268805081</v>
      </c>
      <c r="L8" s="9">
        <v>224.4</v>
      </c>
      <c r="M8" s="9">
        <v>131.6</v>
      </c>
      <c r="N8" s="38">
        <f>M8-L8</f>
        <v>-92.800000000000011</v>
      </c>
    </row>
    <row r="9" spans="1:14" ht="15" customHeight="1">
      <c r="A9" s="7" t="s">
        <v>41</v>
      </c>
      <c r="B9" s="8">
        <v>9468.7000000000007</v>
      </c>
      <c r="C9" s="8">
        <v>7473.8</v>
      </c>
      <c r="D9" s="9">
        <v>7849.8</v>
      </c>
      <c r="E9" s="11"/>
      <c r="F9" s="10">
        <f t="shared" si="0"/>
        <v>105.03090797184834</v>
      </c>
      <c r="G9" s="58">
        <v>8084.3</v>
      </c>
      <c r="H9" s="59">
        <v>8942</v>
      </c>
      <c r="I9" s="48"/>
      <c r="J9" s="60">
        <f t="shared" si="4"/>
        <v>-1092.1999999999998</v>
      </c>
      <c r="K9" s="60">
        <f t="shared" si="2"/>
        <v>87.785730261686425</v>
      </c>
      <c r="L9" s="9"/>
      <c r="M9" s="9"/>
      <c r="N9" s="38"/>
    </row>
    <row r="10" spans="1:14" ht="15" customHeight="1">
      <c r="A10" s="7" t="s">
        <v>10</v>
      </c>
      <c r="B10" s="8">
        <v>18350</v>
      </c>
      <c r="C10" s="8">
        <v>17283.3</v>
      </c>
      <c r="D10" s="9">
        <v>17283.3</v>
      </c>
      <c r="E10" s="11">
        <f t="shared" ref="E10:E34" si="5">D10/B10*100</f>
        <v>94.186920980926431</v>
      </c>
      <c r="F10" s="10">
        <f t="shared" si="0"/>
        <v>100</v>
      </c>
      <c r="G10" s="58">
        <v>16550</v>
      </c>
      <c r="H10" s="59">
        <v>17681.7</v>
      </c>
      <c r="I10" s="48"/>
      <c r="J10" s="60">
        <f t="shared" si="4"/>
        <v>-398.40000000000146</v>
      </c>
      <c r="K10" s="60">
        <f t="shared" si="2"/>
        <v>97.74682298647754</v>
      </c>
      <c r="L10" s="9">
        <v>204.7</v>
      </c>
      <c r="M10" s="9">
        <v>507</v>
      </c>
      <c r="N10" s="38">
        <f t="shared" ref="N10:N18" si="6">M10-L10</f>
        <v>302.3</v>
      </c>
    </row>
    <row r="11" spans="1:14" ht="15" customHeight="1">
      <c r="A11" s="7" t="s">
        <v>11</v>
      </c>
      <c r="B11" s="8">
        <v>2966.4</v>
      </c>
      <c r="C11" s="8">
        <v>2451.1</v>
      </c>
      <c r="D11" s="9">
        <v>2451</v>
      </c>
      <c r="E11" s="11">
        <f t="shared" si="5"/>
        <v>82.625404530744333</v>
      </c>
      <c r="F11" s="10">
        <f t="shared" si="0"/>
        <v>99.995920199094286</v>
      </c>
      <c r="G11" s="58">
        <v>2671.7</v>
      </c>
      <c r="H11" s="59">
        <v>2671.8</v>
      </c>
      <c r="I11" s="48">
        <f>(H11/G12)*100</f>
        <v>515.39351851851859</v>
      </c>
      <c r="J11" s="60">
        <f t="shared" si="4"/>
        <v>-220.80000000000018</v>
      </c>
      <c r="K11" s="60">
        <f t="shared" si="2"/>
        <v>91.735908376375477</v>
      </c>
      <c r="L11" s="9">
        <v>108.2</v>
      </c>
      <c r="M11" s="9">
        <v>175.6</v>
      </c>
      <c r="N11" s="38">
        <f t="shared" si="6"/>
        <v>67.399999999999991</v>
      </c>
    </row>
    <row r="12" spans="1:14" ht="15" customHeight="1">
      <c r="A12" s="7" t="s">
        <v>12</v>
      </c>
      <c r="B12" s="8">
        <v>434.3</v>
      </c>
      <c r="C12" s="16">
        <v>586.47</v>
      </c>
      <c r="D12" s="9">
        <v>566.79999999999995</v>
      </c>
      <c r="E12" s="11">
        <f t="shared" si="5"/>
        <v>130.50886483997235</v>
      </c>
      <c r="F12" s="10">
        <f t="shared" si="0"/>
        <v>96.646034750285594</v>
      </c>
      <c r="G12" s="58">
        <v>518.4</v>
      </c>
      <c r="H12" s="59">
        <v>543.1</v>
      </c>
      <c r="I12" s="48">
        <f>(H12/G13)*100</f>
        <v>1064.9019607843138</v>
      </c>
      <c r="J12" s="60">
        <f t="shared" si="4"/>
        <v>23.699999999999932</v>
      </c>
      <c r="K12" s="60">
        <f t="shared" si="2"/>
        <v>104.36383723071256</v>
      </c>
      <c r="L12" s="9">
        <v>4.7</v>
      </c>
      <c r="M12" s="9">
        <v>0.6</v>
      </c>
      <c r="N12" s="38">
        <f t="shared" si="6"/>
        <v>-4.1000000000000005</v>
      </c>
    </row>
    <row r="13" spans="1:14" ht="15" customHeight="1">
      <c r="A13" s="7" t="s">
        <v>39</v>
      </c>
      <c r="B13" s="8">
        <v>50.8</v>
      </c>
      <c r="C13" s="16">
        <v>31.05</v>
      </c>
      <c r="D13" s="9">
        <v>31.1</v>
      </c>
      <c r="E13" s="11">
        <f t="shared" si="5"/>
        <v>61.220472440944881</v>
      </c>
      <c r="F13" s="10">
        <f>(D13/C13)*100</f>
        <v>100.1610305958132</v>
      </c>
      <c r="G13" s="58">
        <v>51</v>
      </c>
      <c r="H13" s="59">
        <v>51</v>
      </c>
      <c r="I13" s="48"/>
      <c r="J13" s="60">
        <f t="shared" si="4"/>
        <v>-19.899999999999999</v>
      </c>
      <c r="K13" s="60">
        <f t="shared" si="2"/>
        <v>60.980392156862749</v>
      </c>
      <c r="L13" s="9">
        <v>7.8</v>
      </c>
      <c r="M13" s="9">
        <v>4.3</v>
      </c>
      <c r="N13" s="38">
        <f t="shared" si="6"/>
        <v>-3.5</v>
      </c>
    </row>
    <row r="14" spans="1:14" ht="15" customHeight="1">
      <c r="A14" s="7" t="s">
        <v>13</v>
      </c>
      <c r="B14" s="8">
        <v>1503.5</v>
      </c>
      <c r="C14" s="8">
        <v>1529.3</v>
      </c>
      <c r="D14" s="9">
        <v>1376.2</v>
      </c>
      <c r="E14" s="11">
        <f t="shared" si="5"/>
        <v>91.533089457931496</v>
      </c>
      <c r="F14" s="10">
        <f t="shared" si="0"/>
        <v>89.988883803047145</v>
      </c>
      <c r="G14" s="58">
        <v>1466.7</v>
      </c>
      <c r="H14" s="59">
        <v>1597.3</v>
      </c>
      <c r="I14" s="48">
        <f>(H14/G15)*100</f>
        <v>25.735092722380653</v>
      </c>
      <c r="J14" s="60">
        <f t="shared" si="4"/>
        <v>-221.09999999999991</v>
      </c>
      <c r="K14" s="60">
        <f t="shared" si="2"/>
        <v>86.157891441808061</v>
      </c>
      <c r="L14" s="11">
        <v>1260.5999999999999</v>
      </c>
      <c r="M14" s="11">
        <v>1130.0999999999999</v>
      </c>
      <c r="N14" s="38">
        <f t="shared" si="6"/>
        <v>-130.5</v>
      </c>
    </row>
    <row r="15" spans="1:14" ht="15" customHeight="1">
      <c r="A15" s="7" t="s">
        <v>14</v>
      </c>
      <c r="B15" s="8">
        <v>7915.2</v>
      </c>
      <c r="C15" s="8">
        <v>6009.4</v>
      </c>
      <c r="D15" s="9">
        <v>6043.8</v>
      </c>
      <c r="E15" s="11">
        <f t="shared" si="5"/>
        <v>76.356882959369315</v>
      </c>
      <c r="F15" s="10">
        <f t="shared" si="0"/>
        <v>100.57243651612475</v>
      </c>
      <c r="G15" s="58">
        <v>6206.7</v>
      </c>
      <c r="H15" s="59">
        <v>6206.7</v>
      </c>
      <c r="I15" s="48">
        <f>(H15/G16)*100</f>
        <v>207.38080122957666</v>
      </c>
      <c r="J15" s="60">
        <f t="shared" si="4"/>
        <v>-162.89999999999964</v>
      </c>
      <c r="K15" s="60">
        <f t="shared" si="2"/>
        <v>97.375416888201457</v>
      </c>
      <c r="L15" s="9">
        <v>25.6</v>
      </c>
      <c r="M15" s="9">
        <v>31.8</v>
      </c>
      <c r="N15" s="38">
        <f t="shared" si="6"/>
        <v>6.1999999999999993</v>
      </c>
    </row>
    <row r="16" spans="1:14" ht="15" customHeight="1">
      <c r="A16" s="7" t="s">
        <v>15</v>
      </c>
      <c r="B16" s="8">
        <v>3396.6</v>
      </c>
      <c r="C16" s="8">
        <v>3188.8</v>
      </c>
      <c r="D16" s="9">
        <v>3109.4</v>
      </c>
      <c r="E16" s="11">
        <f t="shared" si="5"/>
        <v>91.544485662132729</v>
      </c>
      <c r="F16" s="10">
        <f t="shared" si="0"/>
        <v>97.510035122930248</v>
      </c>
      <c r="G16" s="58">
        <v>2992.9</v>
      </c>
      <c r="H16" s="59">
        <v>2943.2</v>
      </c>
      <c r="I16" s="48">
        <f>(H16/G17)*100</f>
        <v>1269.1677447175505</v>
      </c>
      <c r="J16" s="60">
        <f t="shared" si="4"/>
        <v>166.20000000000027</v>
      </c>
      <c r="K16" s="60">
        <f t="shared" si="2"/>
        <v>105.64691492253331</v>
      </c>
      <c r="L16" s="9">
        <v>644.70000000000005</v>
      </c>
      <c r="M16" s="9">
        <v>897</v>
      </c>
      <c r="N16" s="38">
        <f t="shared" si="6"/>
        <v>252.29999999999995</v>
      </c>
    </row>
    <row r="17" spans="1:14" ht="15" customHeight="1">
      <c r="A17" s="7" t="s">
        <v>16</v>
      </c>
      <c r="B17" s="8">
        <v>163.80000000000001</v>
      </c>
      <c r="C17" s="8">
        <v>178.6</v>
      </c>
      <c r="D17" s="9">
        <v>187.9</v>
      </c>
      <c r="E17" s="11">
        <f t="shared" si="5"/>
        <v>114.71306471306471</v>
      </c>
      <c r="F17" s="10">
        <f t="shared" si="0"/>
        <v>105.20716685330346</v>
      </c>
      <c r="G17" s="64">
        <v>231.9</v>
      </c>
      <c r="H17" s="59">
        <v>228.6</v>
      </c>
      <c r="I17" s="48" t="e">
        <f>(H17/G18)*100</f>
        <v>#DIV/0!</v>
      </c>
      <c r="J17" s="60">
        <f t="shared" si="4"/>
        <v>-40.699999999999989</v>
      </c>
      <c r="K17" s="60">
        <f t="shared" si="2"/>
        <v>82.19597550306213</v>
      </c>
      <c r="L17" s="15"/>
      <c r="M17" s="15"/>
      <c r="N17" s="38">
        <f t="shared" si="6"/>
        <v>0</v>
      </c>
    </row>
    <row r="18" spans="1:14" ht="15" hidden="1" customHeight="1">
      <c r="A18" s="7" t="s">
        <v>17</v>
      </c>
      <c r="B18" s="8">
        <v>0</v>
      </c>
      <c r="C18" s="8">
        <v>0</v>
      </c>
      <c r="D18" s="9"/>
      <c r="E18" s="11" t="e">
        <f t="shared" si="5"/>
        <v>#DIV/0!</v>
      </c>
      <c r="F18" s="10"/>
      <c r="G18" s="58">
        <v>0</v>
      </c>
      <c r="H18" s="59">
        <v>0</v>
      </c>
      <c r="I18" s="48" t="e">
        <f>(H18/#REF!)*100</f>
        <v>#REF!</v>
      </c>
      <c r="J18" s="60">
        <f t="shared" si="4"/>
        <v>0</v>
      </c>
      <c r="K18" s="60"/>
      <c r="L18" s="15"/>
      <c r="M18" s="15"/>
      <c r="N18" s="38">
        <f t="shared" si="6"/>
        <v>0</v>
      </c>
    </row>
    <row r="19" spans="1:14" ht="15.75" customHeight="1">
      <c r="A19" s="12" t="s">
        <v>18</v>
      </c>
      <c r="B19" s="13">
        <f>SUM(B8:B18)</f>
        <v>65935.3</v>
      </c>
      <c r="C19" s="18">
        <f>SUM(C8:C18)</f>
        <v>61717.120000000003</v>
      </c>
      <c r="D19" s="13">
        <f>SUM(D8:D18)</f>
        <v>61964.3</v>
      </c>
      <c r="E19" s="31">
        <f t="shared" si="5"/>
        <v>93.977429389113269</v>
      </c>
      <c r="F19" s="104">
        <f t="shared" si="0"/>
        <v>100.40050475459645</v>
      </c>
      <c r="G19" s="65">
        <f>SUM(G8:G18)</f>
        <v>60511.69999999999</v>
      </c>
      <c r="H19" s="62">
        <f>SUM(H8:H18)</f>
        <v>62594.899999999994</v>
      </c>
      <c r="I19" s="105">
        <f t="shared" si="3"/>
        <v>103.44264001837662</v>
      </c>
      <c r="J19" s="106">
        <f t="shared" si="4"/>
        <v>-630.59999999999127</v>
      </c>
      <c r="K19" s="106">
        <f t="shared" ref="K19:K32" si="7">D19/H19*100</f>
        <v>98.992569682194571</v>
      </c>
      <c r="L19" s="107">
        <f>SUM(L8:L18)</f>
        <v>2480.6999999999998</v>
      </c>
      <c r="M19" s="44">
        <f>SUM(M8:M18)</f>
        <v>2878</v>
      </c>
      <c r="N19" s="40">
        <f>SUM(N8:N18)</f>
        <v>397.2999999999999</v>
      </c>
    </row>
    <row r="20" spans="1:14" ht="15" customHeight="1">
      <c r="A20" s="7" t="s">
        <v>19</v>
      </c>
      <c r="B20" s="8">
        <f>2057.1+81</f>
        <v>2138.1</v>
      </c>
      <c r="C20" s="8">
        <v>2264.3000000000002</v>
      </c>
      <c r="D20" s="9">
        <v>2264.5</v>
      </c>
      <c r="E20" s="11">
        <f t="shared" si="5"/>
        <v>105.91179084233666</v>
      </c>
      <c r="F20" s="10">
        <f t="shared" si="0"/>
        <v>100.00883275184383</v>
      </c>
      <c r="G20" s="58">
        <f>1834+179.4</f>
        <v>2013.4</v>
      </c>
      <c r="H20" s="59">
        <v>2014.8</v>
      </c>
      <c r="I20" s="48">
        <f t="shared" si="3"/>
        <v>100.06953412138671</v>
      </c>
      <c r="J20" s="60">
        <f t="shared" si="4"/>
        <v>249.70000000000005</v>
      </c>
      <c r="K20" s="60">
        <f t="shared" si="7"/>
        <v>112.39328965654158</v>
      </c>
      <c r="L20" s="15">
        <v>398</v>
      </c>
      <c r="M20" s="15">
        <v>412.3</v>
      </c>
      <c r="N20" s="38">
        <f>M20-L20</f>
        <v>14.300000000000011</v>
      </c>
    </row>
    <row r="21" spans="1:14" ht="15" customHeight="1">
      <c r="A21" s="7" t="s">
        <v>20</v>
      </c>
      <c r="B21" s="8">
        <f>1286.6+1481.7</f>
        <v>2768.3</v>
      </c>
      <c r="C21" s="8">
        <v>2390.1999999999998</v>
      </c>
      <c r="D21" s="9">
        <v>1959.8</v>
      </c>
      <c r="E21" s="11">
        <f t="shared" si="5"/>
        <v>70.794350323303107</v>
      </c>
      <c r="F21" s="10">
        <f t="shared" si="0"/>
        <v>81.993138649485402</v>
      </c>
      <c r="G21" s="58">
        <f>1371.1+996.9</f>
        <v>2368</v>
      </c>
      <c r="H21" s="59">
        <v>2067.1999999999998</v>
      </c>
      <c r="I21" s="48">
        <f t="shared" si="3"/>
        <v>87.297297297297291</v>
      </c>
      <c r="J21" s="60">
        <f t="shared" si="4"/>
        <v>-107.39999999999986</v>
      </c>
      <c r="K21" s="60">
        <f t="shared" si="7"/>
        <v>94.804566563467489</v>
      </c>
      <c r="L21" s="9">
        <v>1048.3</v>
      </c>
      <c r="M21" s="9">
        <v>1175.8</v>
      </c>
      <c r="N21" s="38">
        <f>M21-L21</f>
        <v>127.5</v>
      </c>
    </row>
    <row r="22" spans="1:14" ht="15" hidden="1" customHeight="1">
      <c r="A22" s="7" t="s">
        <v>21</v>
      </c>
      <c r="B22" s="8"/>
      <c r="C22" s="8"/>
      <c r="D22" s="9"/>
      <c r="E22" s="11" t="e">
        <f t="shared" si="5"/>
        <v>#DIV/0!</v>
      </c>
      <c r="F22" s="10"/>
      <c r="G22" s="58"/>
      <c r="H22" s="59"/>
      <c r="I22" s="48"/>
      <c r="J22" s="60">
        <f t="shared" si="4"/>
        <v>0</v>
      </c>
      <c r="K22" s="60" t="e">
        <f t="shared" si="7"/>
        <v>#DIV/0!</v>
      </c>
      <c r="L22" s="15"/>
      <c r="M22" s="15"/>
      <c r="N22" s="38"/>
    </row>
    <row r="23" spans="1:14" ht="15.75" customHeight="1">
      <c r="A23" s="7" t="s">
        <v>22</v>
      </c>
      <c r="B23" s="8">
        <v>1126.7</v>
      </c>
      <c r="C23" s="8">
        <v>1244.9000000000001</v>
      </c>
      <c r="D23" s="9">
        <v>1120.8</v>
      </c>
      <c r="E23" s="11">
        <f t="shared" si="5"/>
        <v>99.476346853643378</v>
      </c>
      <c r="F23" s="10">
        <f t="shared" si="0"/>
        <v>90.031327817495367</v>
      </c>
      <c r="G23" s="58">
        <v>1020.4</v>
      </c>
      <c r="H23" s="59">
        <v>955.4</v>
      </c>
      <c r="I23" s="48">
        <f t="shared" si="3"/>
        <v>93.629949039592319</v>
      </c>
      <c r="J23" s="60">
        <f t="shared" si="4"/>
        <v>165.39999999999998</v>
      </c>
      <c r="K23" s="60">
        <f t="shared" si="7"/>
        <v>117.31212057776847</v>
      </c>
      <c r="L23" s="15"/>
      <c r="M23" s="15"/>
      <c r="N23" s="38"/>
    </row>
    <row r="24" spans="1:14" ht="15" customHeight="1">
      <c r="A24" s="7" t="s">
        <v>23</v>
      </c>
      <c r="B24" s="8">
        <v>163.30000000000001</v>
      </c>
      <c r="C24" s="8">
        <v>338.4</v>
      </c>
      <c r="D24" s="9">
        <v>338.4</v>
      </c>
      <c r="E24" s="11">
        <f t="shared" si="5"/>
        <v>207.22596448254743</v>
      </c>
      <c r="F24" s="10">
        <f t="shared" si="0"/>
        <v>100</v>
      </c>
      <c r="G24" s="58">
        <v>201.2</v>
      </c>
      <c r="H24" s="59">
        <v>201.2</v>
      </c>
      <c r="I24" s="48">
        <f t="shared" si="3"/>
        <v>100</v>
      </c>
      <c r="J24" s="60">
        <f t="shared" si="4"/>
        <v>137.19999999999999</v>
      </c>
      <c r="K24" s="60">
        <f t="shared" si="7"/>
        <v>168.19085487077535</v>
      </c>
      <c r="L24" s="15"/>
      <c r="M24" s="15"/>
      <c r="N24" s="38"/>
    </row>
    <row r="25" spans="1:14" ht="26.25" customHeight="1">
      <c r="A25" s="33" t="s">
        <v>40</v>
      </c>
      <c r="B25" s="8">
        <v>13172.3</v>
      </c>
      <c r="C25" s="8">
        <v>16809.400000000001</v>
      </c>
      <c r="D25" s="9">
        <v>16153.2</v>
      </c>
      <c r="E25" s="11">
        <f t="shared" si="5"/>
        <v>122.63006460527018</v>
      </c>
      <c r="F25" s="10">
        <f t="shared" si="0"/>
        <v>96.096231870263054</v>
      </c>
      <c r="G25" s="58">
        <v>13684.3</v>
      </c>
      <c r="H25" s="59">
        <v>13591</v>
      </c>
      <c r="I25" s="48">
        <f>(H25/G25)*100</f>
        <v>99.318196765636529</v>
      </c>
      <c r="J25" s="60">
        <f t="shared" si="4"/>
        <v>2562.2000000000007</v>
      </c>
      <c r="K25" s="60">
        <f t="shared" si="7"/>
        <v>118.85218159075859</v>
      </c>
      <c r="L25" s="15"/>
      <c r="M25" s="15"/>
      <c r="N25" s="38"/>
    </row>
    <row r="26" spans="1:14" ht="15" customHeight="1">
      <c r="A26" s="7" t="s">
        <v>24</v>
      </c>
      <c r="B26" s="8">
        <v>353.6</v>
      </c>
      <c r="C26" s="8">
        <v>716.2</v>
      </c>
      <c r="D26" s="9">
        <v>1116.2</v>
      </c>
      <c r="E26" s="11">
        <f t="shared" si="5"/>
        <v>315.66742081447961</v>
      </c>
      <c r="F26" s="10">
        <f t="shared" si="0"/>
        <v>155.85032113934653</v>
      </c>
      <c r="G26" s="58">
        <f>552.6+1037</f>
        <v>1589.6</v>
      </c>
      <c r="H26" s="59">
        <v>1599.6</v>
      </c>
      <c r="I26" s="48">
        <f t="shared" si="3"/>
        <v>100.62908907901358</v>
      </c>
      <c r="J26" s="60">
        <f t="shared" si="4"/>
        <v>-483.39999999999986</v>
      </c>
      <c r="K26" s="60">
        <f t="shared" si="7"/>
        <v>69.779944986246562</v>
      </c>
      <c r="L26" s="15"/>
      <c r="M26" s="15"/>
      <c r="N26" s="38"/>
    </row>
    <row r="27" spans="1:14" ht="15" customHeight="1">
      <c r="A27" s="7" t="s">
        <v>25</v>
      </c>
      <c r="B27" s="8">
        <v>76.5</v>
      </c>
      <c r="C27" s="8">
        <v>823.4</v>
      </c>
      <c r="D27" s="11">
        <v>842.7</v>
      </c>
      <c r="E27" s="11">
        <f t="shared" si="5"/>
        <v>1101.5686274509803</v>
      </c>
      <c r="F27" s="10">
        <f t="shared" si="0"/>
        <v>102.34393976196262</v>
      </c>
      <c r="G27" s="58">
        <v>392.2</v>
      </c>
      <c r="H27" s="61">
        <v>397.1</v>
      </c>
      <c r="I27" s="48">
        <f t="shared" si="3"/>
        <v>101.2493625701173</v>
      </c>
      <c r="J27" s="60">
        <f t="shared" si="4"/>
        <v>445.6</v>
      </c>
      <c r="K27" s="60">
        <f t="shared" si="7"/>
        <v>212.21354822462857</v>
      </c>
      <c r="L27" s="15"/>
      <c r="M27" s="15"/>
      <c r="N27" s="38"/>
    </row>
    <row r="28" spans="1:14" ht="15" customHeight="1">
      <c r="A28" s="7" t="s">
        <v>26</v>
      </c>
      <c r="B28" s="8"/>
      <c r="C28" s="8"/>
      <c r="D28" s="9">
        <v>6.6</v>
      </c>
      <c r="E28" s="11"/>
      <c r="F28" s="10"/>
      <c r="G28" s="58"/>
      <c r="H28" s="59"/>
      <c r="I28" s="48" t="e">
        <f t="shared" si="3"/>
        <v>#DIV/0!</v>
      </c>
      <c r="J28" s="60">
        <f t="shared" si="4"/>
        <v>6.6</v>
      </c>
      <c r="K28" s="60"/>
      <c r="L28" s="15"/>
      <c r="M28" s="15"/>
      <c r="N28" s="38"/>
    </row>
    <row r="29" spans="1:14" ht="16.5" customHeight="1">
      <c r="A29" s="7" t="s">
        <v>27</v>
      </c>
      <c r="B29" s="8">
        <v>356.2</v>
      </c>
      <c r="C29" s="8">
        <v>401.5</v>
      </c>
      <c r="D29" s="9">
        <v>367</v>
      </c>
      <c r="E29" s="11">
        <f t="shared" si="5"/>
        <v>103.03200449185852</v>
      </c>
      <c r="F29" s="10">
        <f t="shared" ref="F29:F38" si="8">(D29/C29)*100</f>
        <v>91.407222914072221</v>
      </c>
      <c r="G29" s="58">
        <v>484.3</v>
      </c>
      <c r="H29" s="59">
        <v>479.7</v>
      </c>
      <c r="I29" s="48">
        <f t="shared" si="3"/>
        <v>99.050175511046874</v>
      </c>
      <c r="J29" s="60">
        <f t="shared" si="4"/>
        <v>-112.69999999999999</v>
      </c>
      <c r="K29" s="60">
        <f t="shared" si="7"/>
        <v>76.506149676881392</v>
      </c>
      <c r="L29" s="15"/>
      <c r="M29" s="15"/>
      <c r="N29" s="38"/>
    </row>
    <row r="30" spans="1:14" ht="16.5" customHeight="1">
      <c r="A30" s="12" t="s">
        <v>29</v>
      </c>
      <c r="B30" s="13">
        <f>SUM(B20:B29)</f>
        <v>20154.999999999996</v>
      </c>
      <c r="C30" s="18">
        <f>SUM(C20:C29)</f>
        <v>24988.300000000003</v>
      </c>
      <c r="D30" s="13">
        <f>SUM(D20:D29)</f>
        <v>24169.200000000001</v>
      </c>
      <c r="E30" s="50">
        <f t="shared" si="5"/>
        <v>119.91664599355001</v>
      </c>
      <c r="F30" s="75">
        <f t="shared" si="8"/>
        <v>96.722065926853759</v>
      </c>
      <c r="G30" s="65">
        <f t="shared" ref="G30:I30" si="9">SUM(G20:G29)</f>
        <v>21753.399999999998</v>
      </c>
      <c r="H30" s="65">
        <f>SUM(H20:H29)</f>
        <v>21305.999999999996</v>
      </c>
      <c r="I30" s="65" t="e">
        <f t="shared" si="9"/>
        <v>#DIV/0!</v>
      </c>
      <c r="J30" s="63">
        <f t="shared" si="4"/>
        <v>2863.2000000000044</v>
      </c>
      <c r="K30" s="63">
        <f t="shared" si="7"/>
        <v>113.43846803717265</v>
      </c>
      <c r="L30" s="52">
        <f>SUM(L20:L29)</f>
        <v>1446.3</v>
      </c>
      <c r="M30" s="40">
        <f>SUM(M20:M29)</f>
        <v>1588.1</v>
      </c>
      <c r="N30" s="41">
        <f>M30-L30</f>
        <v>141.79999999999995</v>
      </c>
    </row>
    <row r="31" spans="1:14" ht="27.75" customHeight="1">
      <c r="A31" s="19" t="s">
        <v>31</v>
      </c>
      <c r="B31" s="16">
        <v>250495.3</v>
      </c>
      <c r="C31" s="16">
        <v>270453.8</v>
      </c>
      <c r="D31" s="32">
        <v>268442.5</v>
      </c>
      <c r="E31" s="11">
        <f t="shared" si="5"/>
        <v>107.16468532543327</v>
      </c>
      <c r="F31" s="10">
        <f t="shared" si="8"/>
        <v>99.256324000624147</v>
      </c>
      <c r="G31" s="64">
        <f>264623.1-12.8</f>
        <v>264610.3</v>
      </c>
      <c r="H31" s="93">
        <v>258898.2</v>
      </c>
      <c r="I31" s="48">
        <f>(H31/G31)*100</f>
        <v>97.841316078776984</v>
      </c>
      <c r="J31" s="60">
        <f t="shared" si="4"/>
        <v>9544.2999999999884</v>
      </c>
      <c r="K31" s="60">
        <f t="shared" si="7"/>
        <v>103.68650689730559</v>
      </c>
      <c r="L31" s="15"/>
      <c r="M31" s="42"/>
      <c r="N31" s="43"/>
    </row>
    <row r="32" spans="1:14" ht="19" customHeight="1">
      <c r="A32" s="17" t="s">
        <v>30</v>
      </c>
      <c r="B32" s="16"/>
      <c r="C32" s="16">
        <v>169.9</v>
      </c>
      <c r="D32" s="45">
        <v>169.9</v>
      </c>
      <c r="E32" s="11"/>
      <c r="F32" s="10">
        <f t="shared" si="8"/>
        <v>100</v>
      </c>
      <c r="G32" s="64">
        <v>2179.6</v>
      </c>
      <c r="H32" s="103">
        <v>2181.6999999999998</v>
      </c>
      <c r="I32" s="48"/>
      <c r="J32" s="60">
        <f t="shared" si="4"/>
        <v>-2011.7999999999997</v>
      </c>
      <c r="K32" s="60">
        <f t="shared" si="7"/>
        <v>7.7875051565293134</v>
      </c>
      <c r="L32" s="27"/>
      <c r="M32" s="42"/>
      <c r="N32" s="43"/>
    </row>
    <row r="33" spans="1:14" ht="15" customHeight="1">
      <c r="A33" s="7" t="s">
        <v>33</v>
      </c>
      <c r="B33" s="16"/>
      <c r="C33" s="30"/>
      <c r="D33" s="16"/>
      <c r="E33" s="11"/>
      <c r="F33" s="10"/>
      <c r="G33" s="67"/>
      <c r="H33" s="64"/>
      <c r="I33" s="48"/>
      <c r="J33" s="60">
        <f t="shared" si="4"/>
        <v>0</v>
      </c>
      <c r="K33" s="60"/>
      <c r="L33" s="27"/>
      <c r="M33" s="42"/>
      <c r="N33" s="43"/>
    </row>
    <row r="34" spans="1:14" ht="15.75" customHeight="1">
      <c r="A34" s="7" t="s">
        <v>28</v>
      </c>
      <c r="B34" s="16"/>
      <c r="C34" s="30">
        <v>-62</v>
      </c>
      <c r="D34" s="16">
        <v>-62</v>
      </c>
      <c r="E34" s="11" t="e">
        <f t="shared" si="5"/>
        <v>#DIV/0!</v>
      </c>
      <c r="F34" s="10">
        <f t="shared" si="8"/>
        <v>100</v>
      </c>
      <c r="G34" s="67">
        <v>-10.199999999999999</v>
      </c>
      <c r="H34" s="64">
        <v>-10.199999999999999</v>
      </c>
      <c r="I34" s="48">
        <f t="shared" si="3"/>
        <v>100</v>
      </c>
      <c r="J34" s="60">
        <f t="shared" si="4"/>
        <v>-51.8</v>
      </c>
      <c r="K34" s="60">
        <f>D34/H34*100</f>
        <v>607.84313725490199</v>
      </c>
      <c r="L34" s="27"/>
      <c r="M34" s="42"/>
      <c r="N34" s="43"/>
    </row>
    <row r="35" spans="1:14" ht="21.75" customHeight="1">
      <c r="A35" s="28" t="s">
        <v>34</v>
      </c>
      <c r="B35" s="5">
        <f>B7+B31+B32+B33+B34</f>
        <v>336585.6</v>
      </c>
      <c r="C35" s="5">
        <f t="shared" ref="C35:N35" si="10">C7+C31+C32+C33+C34</f>
        <v>357267.12</v>
      </c>
      <c r="D35" s="5">
        <f t="shared" si="10"/>
        <v>354683.9</v>
      </c>
      <c r="E35" s="5" t="e">
        <f t="shared" si="10"/>
        <v>#DIV/0!</v>
      </c>
      <c r="F35" s="75">
        <f t="shared" si="8"/>
        <v>99.276949975133448</v>
      </c>
      <c r="G35" s="68">
        <f>G7+G31+G32+G33+G34</f>
        <v>349044.79999999993</v>
      </c>
      <c r="H35" s="68">
        <f t="shared" ref="H35" si="11">H7+H31+H32+H33+H34</f>
        <v>344970.6</v>
      </c>
      <c r="I35" s="68" t="e">
        <f t="shared" si="10"/>
        <v>#DIV/0!</v>
      </c>
      <c r="J35" s="69">
        <f t="shared" si="4"/>
        <v>9713.3000000000466</v>
      </c>
      <c r="K35" s="69">
        <f>D35/H35*100</f>
        <v>102.81568922105247</v>
      </c>
      <c r="L35" s="53">
        <f t="shared" si="10"/>
        <v>3927</v>
      </c>
      <c r="M35" s="5">
        <f t="shared" si="10"/>
        <v>4466.1000000000004</v>
      </c>
      <c r="N35" s="5">
        <f t="shared" si="10"/>
        <v>539.09999999999991</v>
      </c>
    </row>
    <row r="36" spans="1:14" s="25" customFormat="1" ht="14.25" hidden="1" customHeight="1">
      <c r="A36" s="20" t="s">
        <v>32</v>
      </c>
      <c r="B36" s="20"/>
      <c r="C36" s="21"/>
      <c r="D36" s="21"/>
      <c r="E36" s="21"/>
      <c r="F36" s="10" t="e">
        <f t="shared" si="8"/>
        <v>#DIV/0!</v>
      </c>
      <c r="G36" s="21"/>
      <c r="H36" s="21"/>
      <c r="I36" s="22"/>
      <c r="J36" s="22"/>
      <c r="K36" s="21"/>
      <c r="L36" s="24"/>
      <c r="M36" s="24"/>
      <c r="N36" s="24"/>
    </row>
    <row r="37" spans="1:14" ht="21.75" hidden="1" customHeight="1">
      <c r="A37" s="26"/>
      <c r="B37" s="2"/>
      <c r="F37" s="10" t="e">
        <f t="shared" si="8"/>
        <v>#DIV/0!</v>
      </c>
    </row>
    <row r="38" spans="1:14" hidden="1">
      <c r="F38" s="10" t="e">
        <f t="shared" si="8"/>
        <v>#DIV/0!</v>
      </c>
    </row>
    <row r="39" spans="1:14">
      <c r="F39" s="29"/>
    </row>
  </sheetData>
  <mergeCells count="8">
    <mergeCell ref="A1:N1"/>
    <mergeCell ref="A2:N2"/>
    <mergeCell ref="A3:N3"/>
    <mergeCell ref="H4:N4"/>
    <mergeCell ref="A5:A6"/>
    <mergeCell ref="B5:F5"/>
    <mergeCell ref="G5:K5"/>
    <mergeCell ref="L5:N5"/>
  </mergeCells>
  <pageMargins left="0.19685039370078741" right="0.19685039370078741" top="0.94488188976377963" bottom="0.15748031496062992" header="0.31496062992125984" footer="0.31496062992125984"/>
  <pageSetup paperSize="9" scale="86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="60" zoomScaleNormal="100" workbookViewId="0">
      <selection activeCell="J11" sqref="J11"/>
    </sheetView>
  </sheetViews>
  <sheetFormatPr defaultColWidth="9.1796875" defaultRowHeight="16.5"/>
  <cols>
    <col min="1" max="1" width="41.1796875" style="1" customWidth="1"/>
    <col min="2" max="2" width="12.54296875" style="1" hidden="1" customWidth="1"/>
    <col min="3" max="3" width="12.54296875" style="1" customWidth="1"/>
    <col min="4" max="4" width="14.36328125" style="1" customWidth="1"/>
    <col min="5" max="5" width="10.7265625" style="1" hidden="1" customWidth="1"/>
    <col min="6" max="6" width="10.7265625" style="1" customWidth="1"/>
    <col min="7" max="7" width="9.453125" style="1" hidden="1" customWidth="1"/>
    <col min="8" max="8" width="8.7265625" style="1" hidden="1" customWidth="1"/>
    <col min="9" max="9" width="12.36328125" style="1" customWidth="1"/>
    <col min="10" max="10" width="12.54296875" style="2" customWidth="1"/>
    <col min="11" max="11" width="5.7265625" style="1" hidden="1" customWidth="1"/>
    <col min="12" max="12" width="11.54296875" style="1" customWidth="1"/>
    <col min="13" max="13" width="8" style="1" customWidth="1"/>
    <col min="14" max="15" width="10.1796875" style="1" customWidth="1"/>
    <col min="16" max="16" width="9.1796875" style="1" customWidth="1"/>
    <col min="17" max="17" width="38.26953125" style="49" customWidth="1"/>
    <col min="18" max="16384" width="9.1796875" style="1"/>
  </cols>
  <sheetData>
    <row r="1" spans="1:17" ht="17.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7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7" ht="17.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7">
      <c r="J4" s="123" t="s">
        <v>42</v>
      </c>
      <c r="K4" s="123"/>
      <c r="L4" s="123"/>
      <c r="M4" s="123"/>
      <c r="N4" s="124"/>
      <c r="O4" s="124"/>
      <c r="P4" s="124"/>
    </row>
    <row r="5" spans="1:17">
      <c r="A5" s="112" t="s">
        <v>2</v>
      </c>
      <c r="B5" s="114" t="s">
        <v>48</v>
      </c>
      <c r="C5" s="115"/>
      <c r="D5" s="115"/>
      <c r="E5" s="115"/>
      <c r="F5" s="115"/>
      <c r="G5" s="115"/>
      <c r="H5" s="116"/>
      <c r="I5" s="120" t="s">
        <v>49</v>
      </c>
      <c r="J5" s="121"/>
      <c r="K5" s="121"/>
      <c r="L5" s="121"/>
      <c r="M5" s="122"/>
      <c r="N5" s="125" t="s">
        <v>3</v>
      </c>
      <c r="O5" s="125"/>
      <c r="P5" s="125"/>
      <c r="Q5" s="125"/>
    </row>
    <row r="6" spans="1:17" ht="55.5">
      <c r="A6" s="113"/>
      <c r="B6" s="82" t="s">
        <v>35</v>
      </c>
      <c r="C6" s="82" t="s">
        <v>45</v>
      </c>
      <c r="D6" s="82" t="s">
        <v>71</v>
      </c>
      <c r="E6" s="82" t="s">
        <v>37</v>
      </c>
      <c r="F6" s="82" t="s">
        <v>38</v>
      </c>
      <c r="G6" s="35" t="s">
        <v>4</v>
      </c>
      <c r="H6" s="35" t="s">
        <v>5</v>
      </c>
      <c r="I6" s="46" t="s">
        <v>36</v>
      </c>
      <c r="J6" s="46" t="s">
        <v>70</v>
      </c>
      <c r="K6" s="47" t="s">
        <v>6</v>
      </c>
      <c r="L6" s="46" t="s">
        <v>44</v>
      </c>
      <c r="M6" s="46" t="s">
        <v>6</v>
      </c>
      <c r="N6" s="83" t="s">
        <v>46</v>
      </c>
      <c r="O6" s="83" t="s">
        <v>67</v>
      </c>
      <c r="P6" s="83" t="s">
        <v>7</v>
      </c>
      <c r="Q6" s="88" t="s">
        <v>72</v>
      </c>
    </row>
    <row r="7" spans="1:17" s="2" customFormat="1">
      <c r="A7" s="3" t="s">
        <v>8</v>
      </c>
      <c r="B7" s="4">
        <f>B19+B30</f>
        <v>86090.3</v>
      </c>
      <c r="C7" s="5">
        <f>C19+C30</f>
        <v>85867.34</v>
      </c>
      <c r="D7" s="5">
        <f>D19+D30</f>
        <v>41559.599999999999</v>
      </c>
      <c r="E7" s="31">
        <f>D7/B7*100</f>
        <v>48.274428129533753</v>
      </c>
      <c r="F7" s="6">
        <f t="shared" ref="F7:F27" si="0">(D7/C7)*100</f>
        <v>48.399775747100122</v>
      </c>
      <c r="G7" s="4">
        <f>G19+G30</f>
        <v>0</v>
      </c>
      <c r="H7" s="6" t="e">
        <f>(D7-D8)/G7*100</f>
        <v>#DIV/0!</v>
      </c>
      <c r="I7" s="70">
        <f>I19+I30</f>
        <v>82265.099999999991</v>
      </c>
      <c r="J7" s="68">
        <f>J19+J30</f>
        <v>39691.300000000003</v>
      </c>
      <c r="K7" s="70" t="e">
        <f t="shared" ref="K7:L7" si="1">K19+K30</f>
        <v>#DIV/0!</v>
      </c>
      <c r="L7" s="70">
        <f t="shared" si="1"/>
        <v>1868.2999999999956</v>
      </c>
      <c r="M7" s="71">
        <f>D7/J7*100</f>
        <v>104.70707686571113</v>
      </c>
      <c r="N7" s="37">
        <f>N19+N30</f>
        <v>3927</v>
      </c>
      <c r="O7" s="37">
        <f>O19+O30</f>
        <v>4884.9000000000005</v>
      </c>
      <c r="P7" s="37">
        <f>P19+P30</f>
        <v>957.9</v>
      </c>
      <c r="Q7" s="89"/>
    </row>
    <row r="8" spans="1:17" ht="42.5">
      <c r="A8" s="7" t="s">
        <v>9</v>
      </c>
      <c r="B8" s="8">
        <v>21686</v>
      </c>
      <c r="C8" s="8">
        <v>21693.9</v>
      </c>
      <c r="D8" s="9">
        <v>10490.2</v>
      </c>
      <c r="E8" s="11">
        <f>D8/B8*100</f>
        <v>48.373143963847646</v>
      </c>
      <c r="F8" s="10">
        <f t="shared" si="0"/>
        <v>48.355528512623366</v>
      </c>
      <c r="G8" s="11"/>
      <c r="H8" s="10"/>
      <c r="I8" s="58">
        <v>21738.1</v>
      </c>
      <c r="J8" s="59">
        <v>10133.1</v>
      </c>
      <c r="K8" s="48">
        <f t="shared" ref="K8:K34" si="2">(J8/I8)*100</f>
        <v>46.614469525855526</v>
      </c>
      <c r="L8" s="60">
        <f>D8-J8</f>
        <v>357.10000000000036</v>
      </c>
      <c r="M8" s="60">
        <f t="shared" ref="M8:M35" si="3">D8/J8*100</f>
        <v>103.52409430480307</v>
      </c>
      <c r="N8" s="9">
        <v>224.4</v>
      </c>
      <c r="O8" s="9">
        <v>260.39999999999998</v>
      </c>
      <c r="P8" s="38">
        <f>O8-N8</f>
        <v>35.999999999999972</v>
      </c>
      <c r="Q8" s="90" t="s">
        <v>73</v>
      </c>
    </row>
    <row r="9" spans="1:17">
      <c r="A9" s="7" t="s">
        <v>41</v>
      </c>
      <c r="B9" s="8">
        <v>9468.7000000000007</v>
      </c>
      <c r="C9" s="8">
        <v>7533.1</v>
      </c>
      <c r="D9" s="9">
        <v>3681.9</v>
      </c>
      <c r="E9" s="11"/>
      <c r="F9" s="10"/>
      <c r="G9" s="11"/>
      <c r="H9" s="10"/>
      <c r="I9" s="58">
        <v>8084.3</v>
      </c>
      <c r="J9" s="59">
        <v>4025.4</v>
      </c>
      <c r="K9" s="48"/>
      <c r="L9" s="60">
        <f t="shared" ref="L9:L35" si="4">D9-J9</f>
        <v>-343.5</v>
      </c>
      <c r="M9" s="60">
        <f t="shared" si="3"/>
        <v>91.466686540468018</v>
      </c>
      <c r="N9" s="9"/>
      <c r="O9" s="9"/>
      <c r="P9" s="38"/>
      <c r="Q9" s="88"/>
    </row>
    <row r="10" spans="1:17" ht="56.5">
      <c r="A10" s="7" t="s">
        <v>10</v>
      </c>
      <c r="B10" s="8">
        <v>18350</v>
      </c>
      <c r="C10" s="8">
        <v>18350</v>
      </c>
      <c r="D10" s="9">
        <v>8914</v>
      </c>
      <c r="E10" s="11">
        <f t="shared" ref="E10:E34" si="5">D10/B10*100</f>
        <v>48.577656675749317</v>
      </c>
      <c r="F10" s="10">
        <f t="shared" si="0"/>
        <v>48.577656675749317</v>
      </c>
      <c r="G10" s="11"/>
      <c r="H10" s="10" t="e">
        <f t="shared" ref="H10:H18" si="6">D10/G10*100</f>
        <v>#DIV/0!</v>
      </c>
      <c r="I10" s="58">
        <v>16550</v>
      </c>
      <c r="J10" s="59">
        <v>9068.9</v>
      </c>
      <c r="K10" s="48"/>
      <c r="L10" s="60">
        <f t="shared" si="4"/>
        <v>-154.89999999999964</v>
      </c>
      <c r="M10" s="60">
        <f t="shared" si="3"/>
        <v>98.291964846894331</v>
      </c>
      <c r="N10" s="9">
        <v>204.7</v>
      </c>
      <c r="O10" s="9">
        <v>1270.5</v>
      </c>
      <c r="P10" s="38">
        <f t="shared" ref="P10:P18" si="7">O10-N10</f>
        <v>1065.8</v>
      </c>
      <c r="Q10" s="90" t="s">
        <v>74</v>
      </c>
    </row>
    <row r="11" spans="1:17" ht="28.5">
      <c r="A11" s="7" t="s">
        <v>11</v>
      </c>
      <c r="B11" s="8">
        <v>2966.4</v>
      </c>
      <c r="C11" s="8">
        <v>2966.4</v>
      </c>
      <c r="D11" s="9">
        <v>1278.7</v>
      </c>
      <c r="E11" s="11">
        <f t="shared" si="5"/>
        <v>43.106121898597628</v>
      </c>
      <c r="F11" s="10">
        <f t="shared" si="0"/>
        <v>43.106121898597628</v>
      </c>
      <c r="G11" s="11"/>
      <c r="H11" s="10" t="e">
        <f t="shared" si="6"/>
        <v>#DIV/0!</v>
      </c>
      <c r="I11" s="58">
        <v>2671.7</v>
      </c>
      <c r="J11" s="59">
        <v>1334.1</v>
      </c>
      <c r="K11" s="48">
        <f>(J11/I12)*100</f>
        <v>257.34953703703701</v>
      </c>
      <c r="L11" s="60">
        <f t="shared" si="4"/>
        <v>-55.399999999999864</v>
      </c>
      <c r="M11" s="60">
        <f t="shared" si="3"/>
        <v>95.847387752042593</v>
      </c>
      <c r="N11" s="9">
        <v>108.2</v>
      </c>
      <c r="O11" s="9">
        <v>188</v>
      </c>
      <c r="P11" s="38">
        <f t="shared" si="7"/>
        <v>79.8</v>
      </c>
      <c r="Q11" s="90" t="s">
        <v>75</v>
      </c>
    </row>
    <row r="12" spans="1:17">
      <c r="A12" s="7" t="s">
        <v>12</v>
      </c>
      <c r="B12" s="8">
        <v>434.3</v>
      </c>
      <c r="C12" s="8">
        <v>535.29999999999995</v>
      </c>
      <c r="D12" s="9">
        <v>558</v>
      </c>
      <c r="E12" s="11">
        <f t="shared" si="5"/>
        <v>128.48261570343081</v>
      </c>
      <c r="F12" s="10">
        <f t="shared" si="0"/>
        <v>104.24061274051934</v>
      </c>
      <c r="G12" s="11"/>
      <c r="H12" s="10" t="e">
        <f t="shared" si="6"/>
        <v>#DIV/0!</v>
      </c>
      <c r="I12" s="58">
        <v>518.4</v>
      </c>
      <c r="J12" s="59">
        <v>537.5</v>
      </c>
      <c r="K12" s="48">
        <f>(J12/I13)*100</f>
        <v>1053.9215686274511</v>
      </c>
      <c r="L12" s="60">
        <f t="shared" si="4"/>
        <v>20.5</v>
      </c>
      <c r="M12" s="60">
        <f t="shared" si="3"/>
        <v>103.81395348837211</v>
      </c>
      <c r="N12" s="9">
        <v>4.7</v>
      </c>
      <c r="O12" s="9">
        <v>7.2</v>
      </c>
      <c r="P12" s="38">
        <f t="shared" si="7"/>
        <v>2.5</v>
      </c>
      <c r="Q12" s="88"/>
    </row>
    <row r="13" spans="1:17">
      <c r="A13" s="7" t="s">
        <v>39</v>
      </c>
      <c r="B13" s="8">
        <v>50.8</v>
      </c>
      <c r="C13" s="8">
        <v>50.8</v>
      </c>
      <c r="D13" s="9">
        <v>24.4</v>
      </c>
      <c r="E13" s="11">
        <f t="shared" si="5"/>
        <v>48.031496062992126</v>
      </c>
      <c r="F13" s="10">
        <f>(D13/C13)*100</f>
        <v>48.031496062992126</v>
      </c>
      <c r="G13" s="11"/>
      <c r="H13" s="10" t="e">
        <f>D13/G13*100</f>
        <v>#DIV/0!</v>
      </c>
      <c r="I13" s="58">
        <v>51</v>
      </c>
      <c r="J13" s="59">
        <v>18.8</v>
      </c>
      <c r="K13" s="48"/>
      <c r="L13" s="60">
        <f t="shared" si="4"/>
        <v>5.5999999999999979</v>
      </c>
      <c r="M13" s="60">
        <f t="shared" si="3"/>
        <v>129.78723404255319</v>
      </c>
      <c r="N13" s="9">
        <v>7.8</v>
      </c>
      <c r="O13" s="9">
        <v>0</v>
      </c>
      <c r="P13" s="38">
        <f t="shared" si="7"/>
        <v>-7.8</v>
      </c>
      <c r="Q13" s="88"/>
    </row>
    <row r="14" spans="1:17">
      <c r="A14" s="7" t="s">
        <v>13</v>
      </c>
      <c r="B14" s="8">
        <v>1503.5</v>
      </c>
      <c r="C14" s="8">
        <v>1508.5</v>
      </c>
      <c r="D14" s="9">
        <v>162</v>
      </c>
      <c r="E14" s="11">
        <f t="shared" si="5"/>
        <v>10.774858663119389</v>
      </c>
      <c r="F14" s="10">
        <f t="shared" si="0"/>
        <v>10.739144845873385</v>
      </c>
      <c r="G14" s="11"/>
      <c r="H14" s="10" t="e">
        <f t="shared" si="6"/>
        <v>#DIV/0!</v>
      </c>
      <c r="I14" s="58">
        <v>1466.7</v>
      </c>
      <c r="J14" s="59">
        <v>100.7</v>
      </c>
      <c r="K14" s="48">
        <f>(J14/I15)*100</f>
        <v>1.6224402661639843</v>
      </c>
      <c r="L14" s="60">
        <f t="shared" si="4"/>
        <v>61.3</v>
      </c>
      <c r="M14" s="60">
        <f t="shared" si="3"/>
        <v>160.87388282025819</v>
      </c>
      <c r="N14" s="11">
        <v>1260.5999999999999</v>
      </c>
      <c r="O14" s="11">
        <v>1008.2</v>
      </c>
      <c r="P14" s="38">
        <f t="shared" si="7"/>
        <v>-252.39999999999986</v>
      </c>
      <c r="Q14" s="88"/>
    </row>
    <row r="15" spans="1:17" ht="28.5">
      <c r="A15" s="7" t="s">
        <v>14</v>
      </c>
      <c r="B15" s="8">
        <v>7915.2</v>
      </c>
      <c r="C15" s="8">
        <v>7915.2</v>
      </c>
      <c r="D15" s="9">
        <v>3157.1</v>
      </c>
      <c r="E15" s="11">
        <f t="shared" si="5"/>
        <v>39.886547402466135</v>
      </c>
      <c r="F15" s="10">
        <f t="shared" si="0"/>
        <v>39.886547402466135</v>
      </c>
      <c r="G15" s="11"/>
      <c r="H15" s="10" t="e">
        <f t="shared" si="6"/>
        <v>#DIV/0!</v>
      </c>
      <c r="I15" s="58">
        <v>6206.7</v>
      </c>
      <c r="J15" s="59">
        <v>2976.2</v>
      </c>
      <c r="K15" s="48">
        <f>(J15/I16)*100</f>
        <v>99.442012763540362</v>
      </c>
      <c r="L15" s="60">
        <f t="shared" si="4"/>
        <v>180.90000000000009</v>
      </c>
      <c r="M15" s="60">
        <f t="shared" si="3"/>
        <v>106.07822054969425</v>
      </c>
      <c r="N15" s="9">
        <v>25.6</v>
      </c>
      <c r="O15" s="9">
        <v>100.5</v>
      </c>
      <c r="P15" s="38">
        <f t="shared" si="7"/>
        <v>74.900000000000006</v>
      </c>
      <c r="Q15" s="90" t="s">
        <v>76</v>
      </c>
    </row>
    <row r="16" spans="1:17" ht="28.5">
      <c r="A16" s="7" t="s">
        <v>15</v>
      </c>
      <c r="B16" s="8">
        <v>3396.6</v>
      </c>
      <c r="C16" s="8">
        <v>3396.6</v>
      </c>
      <c r="D16" s="9">
        <v>1114.0999999999999</v>
      </c>
      <c r="E16" s="11">
        <f t="shared" si="5"/>
        <v>32.800447506329853</v>
      </c>
      <c r="F16" s="10">
        <f t="shared" si="0"/>
        <v>32.800447506329853</v>
      </c>
      <c r="G16" s="11"/>
      <c r="H16" s="10" t="e">
        <f t="shared" si="6"/>
        <v>#DIV/0!</v>
      </c>
      <c r="I16" s="58">
        <v>2992.9</v>
      </c>
      <c r="J16" s="59">
        <v>982.8</v>
      </c>
      <c r="K16" s="48">
        <f>(J16/I17)*100</f>
        <v>423.80336351875803</v>
      </c>
      <c r="L16" s="60">
        <f t="shared" si="4"/>
        <v>131.29999999999995</v>
      </c>
      <c r="M16" s="60">
        <f t="shared" si="3"/>
        <v>113.35978835978835</v>
      </c>
      <c r="N16" s="9">
        <v>644.70000000000005</v>
      </c>
      <c r="O16" s="9">
        <v>587.29999999999995</v>
      </c>
      <c r="P16" s="38">
        <f t="shared" si="7"/>
        <v>-57.400000000000091</v>
      </c>
      <c r="Q16" s="90" t="s">
        <v>77</v>
      </c>
    </row>
    <row r="17" spans="1:17">
      <c r="A17" s="7" t="s">
        <v>16</v>
      </c>
      <c r="B17" s="8">
        <v>163.80000000000001</v>
      </c>
      <c r="C17" s="8">
        <v>167.3</v>
      </c>
      <c r="D17" s="9">
        <v>84.1</v>
      </c>
      <c r="E17" s="11">
        <f t="shared" si="5"/>
        <v>51.343101343101338</v>
      </c>
      <c r="F17" s="10">
        <f t="shared" si="0"/>
        <v>50.268977884040645</v>
      </c>
      <c r="G17" s="11"/>
      <c r="H17" s="10" t="e">
        <f t="shared" si="6"/>
        <v>#DIV/0!</v>
      </c>
      <c r="I17" s="64">
        <v>231.9</v>
      </c>
      <c r="J17" s="59">
        <v>96</v>
      </c>
      <c r="K17" s="48" t="e">
        <f>(J17/I18)*100</f>
        <v>#DIV/0!</v>
      </c>
      <c r="L17" s="60">
        <f t="shared" si="4"/>
        <v>-11.900000000000006</v>
      </c>
      <c r="M17" s="60">
        <f t="shared" si="3"/>
        <v>87.604166666666657</v>
      </c>
      <c r="N17" s="15"/>
      <c r="O17" s="15"/>
      <c r="P17" s="38">
        <f t="shared" si="7"/>
        <v>0</v>
      </c>
      <c r="Q17" s="88"/>
    </row>
    <row r="18" spans="1:17" ht="1" customHeight="1">
      <c r="A18" s="7" t="s">
        <v>17</v>
      </c>
      <c r="B18" s="8">
        <v>0</v>
      </c>
      <c r="C18" s="8">
        <v>0</v>
      </c>
      <c r="D18" s="9"/>
      <c r="E18" s="11" t="e">
        <f t="shared" si="5"/>
        <v>#DIV/0!</v>
      </c>
      <c r="F18" s="10"/>
      <c r="G18" s="11"/>
      <c r="H18" s="10" t="e">
        <f t="shared" si="6"/>
        <v>#DIV/0!</v>
      </c>
      <c r="I18" s="58">
        <v>0</v>
      </c>
      <c r="J18" s="59">
        <v>0</v>
      </c>
      <c r="K18" s="48" t="e">
        <f>(J18/#REF!)*100</f>
        <v>#REF!</v>
      </c>
      <c r="L18" s="60">
        <f t="shared" si="4"/>
        <v>0</v>
      </c>
      <c r="M18" s="60"/>
      <c r="N18" s="15"/>
      <c r="O18" s="15"/>
      <c r="P18" s="38">
        <f t="shared" si="7"/>
        <v>0</v>
      </c>
      <c r="Q18" s="88"/>
    </row>
    <row r="19" spans="1:17">
      <c r="A19" s="12" t="s">
        <v>18</v>
      </c>
      <c r="B19" s="13">
        <f>SUM(B8:B18)</f>
        <v>65935.3</v>
      </c>
      <c r="C19" s="5">
        <f>SUM(C8:C18)</f>
        <v>64117.100000000006</v>
      </c>
      <c r="D19" s="4">
        <f>SUM(D8:D18)</f>
        <v>29464.499999999996</v>
      </c>
      <c r="E19" s="31">
        <f t="shared" si="5"/>
        <v>44.686988608529873</v>
      </c>
      <c r="F19" s="14">
        <f t="shared" si="0"/>
        <v>45.95419942573821</v>
      </c>
      <c r="G19" s="4">
        <f>SUM(G8:G18)</f>
        <v>0</v>
      </c>
      <c r="H19" s="6" t="e">
        <f>(D19-D8)/G19*100</f>
        <v>#DIV/0!</v>
      </c>
      <c r="I19" s="62">
        <f>SUM(I8:I18)</f>
        <v>60511.69999999999</v>
      </c>
      <c r="J19" s="85">
        <f>SUM(J8:J18)</f>
        <v>29273.5</v>
      </c>
      <c r="K19" s="54">
        <f t="shared" si="2"/>
        <v>48.376594939491049</v>
      </c>
      <c r="L19" s="63">
        <f t="shared" si="4"/>
        <v>190.99999999999636</v>
      </c>
      <c r="M19" s="63">
        <f t="shared" si="3"/>
        <v>100.65246724853536</v>
      </c>
      <c r="N19" s="55">
        <f>SUM(N8:N18)</f>
        <v>2480.6999999999998</v>
      </c>
      <c r="O19" s="44">
        <f>SUM(O8:O18)</f>
        <v>3422.1000000000004</v>
      </c>
      <c r="P19" s="40">
        <f>SUM(P8:P18)</f>
        <v>941.4</v>
      </c>
      <c r="Q19" s="88"/>
    </row>
    <row r="20" spans="1:17">
      <c r="A20" s="7" t="s">
        <v>19</v>
      </c>
      <c r="B20" s="8">
        <f>2057.1+81</f>
        <v>2138.1</v>
      </c>
      <c r="C20" s="8">
        <f>2057.1+81</f>
        <v>2138.1</v>
      </c>
      <c r="D20" s="9">
        <v>867.8</v>
      </c>
      <c r="E20" s="11">
        <f t="shared" si="5"/>
        <v>40.587437444460036</v>
      </c>
      <c r="F20" s="10">
        <f t="shared" si="0"/>
        <v>40.587437444460036</v>
      </c>
      <c r="G20" s="11"/>
      <c r="H20" s="10" t="e">
        <f t="shared" ref="H20:H29" si="8">D20/G20*100</f>
        <v>#DIV/0!</v>
      </c>
      <c r="I20" s="58">
        <f>1834+179.4</f>
        <v>2013.4</v>
      </c>
      <c r="J20" s="59">
        <v>746.6</v>
      </c>
      <c r="K20" s="48">
        <f t="shared" si="2"/>
        <v>37.0815535909407</v>
      </c>
      <c r="L20" s="60">
        <f t="shared" si="4"/>
        <v>121.19999999999993</v>
      </c>
      <c r="M20" s="60">
        <f t="shared" si="3"/>
        <v>116.23359228502544</v>
      </c>
      <c r="N20" s="15">
        <v>398</v>
      </c>
      <c r="O20" s="15">
        <v>329.3</v>
      </c>
      <c r="P20" s="38">
        <f>O20-N20</f>
        <v>-68.699999999999989</v>
      </c>
      <c r="Q20" s="88"/>
    </row>
    <row r="21" spans="1:17">
      <c r="A21" s="7" t="s">
        <v>20</v>
      </c>
      <c r="B21" s="8">
        <f>1286.6+1481.7</f>
        <v>2768.3</v>
      </c>
      <c r="C21" s="8">
        <v>2769.9</v>
      </c>
      <c r="D21" s="9">
        <v>1049.2</v>
      </c>
      <c r="E21" s="11">
        <f t="shared" si="5"/>
        <v>37.900516562511285</v>
      </c>
      <c r="F21" s="10">
        <f t="shared" si="0"/>
        <v>37.878623777031663</v>
      </c>
      <c r="G21" s="11"/>
      <c r="H21" s="10" t="e">
        <f t="shared" si="8"/>
        <v>#DIV/0!</v>
      </c>
      <c r="I21" s="58">
        <f>1371.1+996.9</f>
        <v>2368</v>
      </c>
      <c r="J21" s="59">
        <v>1101.8</v>
      </c>
      <c r="K21" s="48">
        <f t="shared" si="2"/>
        <v>46.528716216216218</v>
      </c>
      <c r="L21" s="60">
        <f t="shared" si="4"/>
        <v>-52.599999999999909</v>
      </c>
      <c r="M21" s="60">
        <f t="shared" si="3"/>
        <v>95.225993828281005</v>
      </c>
      <c r="N21" s="9">
        <v>1048.3</v>
      </c>
      <c r="O21" s="9">
        <v>1133.5</v>
      </c>
      <c r="P21" s="38">
        <f>O21-N21</f>
        <v>85.200000000000045</v>
      </c>
      <c r="Q21" s="88" t="s">
        <v>78</v>
      </c>
    </row>
    <row r="22" spans="1:17">
      <c r="A22" s="7" t="s">
        <v>21</v>
      </c>
      <c r="B22" s="8"/>
      <c r="C22" s="8"/>
      <c r="D22" s="9"/>
      <c r="E22" s="11" t="e">
        <f t="shared" si="5"/>
        <v>#DIV/0!</v>
      </c>
      <c r="F22" s="10"/>
      <c r="G22" s="11"/>
      <c r="H22" s="10"/>
      <c r="I22" s="58"/>
      <c r="J22" s="59"/>
      <c r="K22" s="48"/>
      <c r="L22" s="60">
        <f t="shared" si="4"/>
        <v>0</v>
      </c>
      <c r="M22" s="60" t="e">
        <f t="shared" si="3"/>
        <v>#DIV/0!</v>
      </c>
      <c r="N22" s="15"/>
      <c r="O22" s="15"/>
      <c r="P22" s="38"/>
      <c r="Q22" s="88"/>
    </row>
    <row r="23" spans="1:17" ht="31">
      <c r="A23" s="7" t="s">
        <v>22</v>
      </c>
      <c r="B23" s="8">
        <v>1126.7</v>
      </c>
      <c r="C23" s="8">
        <v>1127.7</v>
      </c>
      <c r="D23" s="9">
        <v>479</v>
      </c>
      <c r="E23" s="11">
        <f t="shared" si="5"/>
        <v>42.51353510251176</v>
      </c>
      <c r="F23" s="10">
        <f t="shared" si="0"/>
        <v>42.475835771925155</v>
      </c>
      <c r="G23" s="11"/>
      <c r="H23" s="10" t="e">
        <f t="shared" si="8"/>
        <v>#DIV/0!</v>
      </c>
      <c r="I23" s="58">
        <v>1020.4</v>
      </c>
      <c r="J23" s="59">
        <v>411.3</v>
      </c>
      <c r="K23" s="48">
        <f t="shared" si="2"/>
        <v>40.30772246177969</v>
      </c>
      <c r="L23" s="60">
        <f t="shared" si="4"/>
        <v>67.699999999999989</v>
      </c>
      <c r="M23" s="60">
        <f t="shared" si="3"/>
        <v>116.46000486263068</v>
      </c>
      <c r="N23" s="15"/>
      <c r="O23" s="15"/>
      <c r="P23" s="38"/>
      <c r="Q23" s="88"/>
    </row>
    <row r="24" spans="1:17" ht="31">
      <c r="A24" s="7" t="s">
        <v>23</v>
      </c>
      <c r="B24" s="8">
        <v>163.30000000000001</v>
      </c>
      <c r="C24" s="8">
        <v>203.5</v>
      </c>
      <c r="D24" s="9">
        <v>250.1</v>
      </c>
      <c r="E24" s="11">
        <f t="shared" si="5"/>
        <v>153.15370483772196</v>
      </c>
      <c r="F24" s="10">
        <f t="shared" si="0"/>
        <v>122.89926289926289</v>
      </c>
      <c r="G24" s="11"/>
      <c r="H24" s="10" t="e">
        <f t="shared" si="8"/>
        <v>#DIV/0!</v>
      </c>
      <c r="I24" s="58">
        <v>201.2</v>
      </c>
      <c r="J24" s="59">
        <v>132.9</v>
      </c>
      <c r="K24" s="48">
        <f t="shared" si="2"/>
        <v>66.053677932405577</v>
      </c>
      <c r="L24" s="60">
        <f t="shared" si="4"/>
        <v>117.19999999999999</v>
      </c>
      <c r="M24" s="60">
        <f t="shared" si="3"/>
        <v>188.18660647103084</v>
      </c>
      <c r="N24" s="15"/>
      <c r="O24" s="15"/>
      <c r="P24" s="38"/>
      <c r="Q24" s="88"/>
    </row>
    <row r="25" spans="1:17" ht="29">
      <c r="A25" s="33" t="s">
        <v>40</v>
      </c>
      <c r="B25" s="8">
        <v>13172.3</v>
      </c>
      <c r="C25" s="8">
        <v>14622.8</v>
      </c>
      <c r="D25" s="9">
        <v>9015.5</v>
      </c>
      <c r="E25" s="11">
        <f t="shared" si="5"/>
        <v>68.442868747295464</v>
      </c>
      <c r="F25" s="10">
        <f t="shared" si="0"/>
        <v>61.653718850015046</v>
      </c>
      <c r="G25" s="11"/>
      <c r="H25" s="10" t="e">
        <f t="shared" si="8"/>
        <v>#DIV/0!</v>
      </c>
      <c r="I25" s="58">
        <v>13684.3</v>
      </c>
      <c r="J25" s="59">
        <v>7248.3</v>
      </c>
      <c r="K25" s="48">
        <f>(J25/I25)*100</f>
        <v>52.967999824616541</v>
      </c>
      <c r="L25" s="60">
        <f t="shared" si="4"/>
        <v>1767.1999999999998</v>
      </c>
      <c r="M25" s="60">
        <f t="shared" si="3"/>
        <v>124.38088931197659</v>
      </c>
      <c r="N25" s="15"/>
      <c r="O25" s="15"/>
      <c r="P25" s="38"/>
      <c r="Q25" s="88"/>
    </row>
    <row r="26" spans="1:17">
      <c r="A26" s="7" t="s">
        <v>24</v>
      </c>
      <c r="B26" s="8">
        <v>353.6</v>
      </c>
      <c r="C26" s="8">
        <v>387.64</v>
      </c>
      <c r="D26" s="9">
        <v>123.9</v>
      </c>
      <c r="E26" s="11">
        <f t="shared" si="5"/>
        <v>35.039592760180994</v>
      </c>
      <c r="F26" s="10">
        <f t="shared" si="0"/>
        <v>31.962645753792181</v>
      </c>
      <c r="G26" s="11"/>
      <c r="H26" s="10" t="e">
        <f t="shared" si="8"/>
        <v>#DIV/0!</v>
      </c>
      <c r="I26" s="58">
        <f>552.6+1037</f>
        <v>1589.6</v>
      </c>
      <c r="J26" s="59">
        <v>395.1</v>
      </c>
      <c r="K26" s="48">
        <f t="shared" si="2"/>
        <v>24.855309511826878</v>
      </c>
      <c r="L26" s="60">
        <f t="shared" si="4"/>
        <v>-271.20000000000005</v>
      </c>
      <c r="M26" s="60">
        <f t="shared" si="3"/>
        <v>31.359149582384205</v>
      </c>
      <c r="N26" s="15"/>
      <c r="O26" s="15"/>
      <c r="P26" s="38"/>
      <c r="Q26" s="88"/>
    </row>
    <row r="27" spans="1:17">
      <c r="A27" s="7" t="s">
        <v>25</v>
      </c>
      <c r="B27" s="8">
        <v>76.5</v>
      </c>
      <c r="C27" s="8">
        <v>136.5</v>
      </c>
      <c r="D27" s="11">
        <v>156.4</v>
      </c>
      <c r="E27" s="11">
        <f t="shared" si="5"/>
        <v>204.44444444444449</v>
      </c>
      <c r="F27" s="10">
        <f t="shared" si="0"/>
        <v>114.5787545787546</v>
      </c>
      <c r="G27" s="11"/>
      <c r="H27" s="10" t="e">
        <f t="shared" si="8"/>
        <v>#DIV/0!</v>
      </c>
      <c r="I27" s="58">
        <v>392.2</v>
      </c>
      <c r="J27" s="61">
        <v>234.8</v>
      </c>
      <c r="K27" s="48">
        <f t="shared" si="2"/>
        <v>59.867414584395718</v>
      </c>
      <c r="L27" s="60">
        <f t="shared" si="4"/>
        <v>-78.400000000000006</v>
      </c>
      <c r="M27" s="60">
        <f t="shared" si="3"/>
        <v>66.609880749574103</v>
      </c>
      <c r="N27" s="15"/>
      <c r="O27" s="15"/>
      <c r="P27" s="38"/>
      <c r="Q27" s="88"/>
    </row>
    <row r="28" spans="1:17">
      <c r="A28" s="7" t="s">
        <v>26</v>
      </c>
      <c r="B28" s="8"/>
      <c r="C28" s="8"/>
      <c r="D28" s="9">
        <v>3.7</v>
      </c>
      <c r="E28" s="11"/>
      <c r="F28" s="10"/>
      <c r="G28" s="11"/>
      <c r="H28" s="10" t="e">
        <f t="shared" si="8"/>
        <v>#DIV/0!</v>
      </c>
      <c r="I28" s="58"/>
      <c r="J28" s="59">
        <v>1.3</v>
      </c>
      <c r="K28" s="48" t="e">
        <f t="shared" si="2"/>
        <v>#DIV/0!</v>
      </c>
      <c r="L28" s="60">
        <f t="shared" si="4"/>
        <v>2.4000000000000004</v>
      </c>
      <c r="M28" s="60">
        <f t="shared" si="3"/>
        <v>284.61538461538464</v>
      </c>
      <c r="N28" s="15"/>
      <c r="O28" s="15"/>
      <c r="P28" s="38"/>
      <c r="Q28" s="88"/>
    </row>
    <row r="29" spans="1:17">
      <c r="A29" s="7" t="s">
        <v>27</v>
      </c>
      <c r="B29" s="8">
        <v>356.2</v>
      </c>
      <c r="C29" s="8">
        <v>364.1</v>
      </c>
      <c r="D29" s="9">
        <v>149.5</v>
      </c>
      <c r="E29" s="11">
        <f t="shared" si="5"/>
        <v>41.970802919708028</v>
      </c>
      <c r="F29" s="10">
        <f t="shared" ref="F29:F35" si="9">(D29/C29)*100</f>
        <v>41.060148310903593</v>
      </c>
      <c r="G29" s="11"/>
      <c r="H29" s="10" t="e">
        <f t="shared" si="8"/>
        <v>#DIV/0!</v>
      </c>
      <c r="I29" s="58">
        <v>484.3</v>
      </c>
      <c r="J29" s="59">
        <v>145.69999999999999</v>
      </c>
      <c r="K29" s="48">
        <f t="shared" si="2"/>
        <v>30.084658269667557</v>
      </c>
      <c r="L29" s="60">
        <f t="shared" si="4"/>
        <v>3.8000000000000114</v>
      </c>
      <c r="M29" s="60">
        <f t="shared" si="3"/>
        <v>102.60809883321895</v>
      </c>
      <c r="N29" s="15"/>
      <c r="O29" s="15"/>
      <c r="P29" s="38"/>
      <c r="Q29" s="88"/>
    </row>
    <row r="30" spans="1:17">
      <c r="A30" s="12" t="s">
        <v>29</v>
      </c>
      <c r="B30" s="13">
        <f>SUM(B20:B29)</f>
        <v>20154.999999999996</v>
      </c>
      <c r="C30" s="18">
        <f>SUM(C20:C29)</f>
        <v>21750.239999999998</v>
      </c>
      <c r="D30" s="13">
        <f>SUM(D20:D29)</f>
        <v>12095.1</v>
      </c>
      <c r="E30" s="50">
        <f t="shared" si="5"/>
        <v>60.010419250806265</v>
      </c>
      <c r="F30" s="51">
        <f t="shared" ref="F30:K30" si="10">SUM(F20:F29)</f>
        <v>493.09642738614508</v>
      </c>
      <c r="G30" s="51">
        <f t="shared" si="10"/>
        <v>0</v>
      </c>
      <c r="H30" s="51" t="e">
        <f t="shared" si="10"/>
        <v>#DIV/0!</v>
      </c>
      <c r="I30" s="65">
        <f t="shared" si="10"/>
        <v>21753.399999999998</v>
      </c>
      <c r="J30" s="86">
        <f>SUM(J20:J29)</f>
        <v>10417.800000000001</v>
      </c>
      <c r="K30" s="65" t="e">
        <f t="shared" si="10"/>
        <v>#DIV/0!</v>
      </c>
      <c r="L30" s="63">
        <f t="shared" si="4"/>
        <v>1677.2999999999993</v>
      </c>
      <c r="M30" s="63">
        <f t="shared" si="3"/>
        <v>116.10032828428267</v>
      </c>
      <c r="N30" s="52">
        <f>SUM(N20:N29)</f>
        <v>1446.3</v>
      </c>
      <c r="O30" s="40">
        <f>SUM(O20:O29)</f>
        <v>1462.8</v>
      </c>
      <c r="P30" s="41">
        <f>O30-N30</f>
        <v>16.5</v>
      </c>
      <c r="Q30" s="88"/>
    </row>
    <row r="31" spans="1:17" ht="30.5">
      <c r="A31" s="19" t="s">
        <v>31</v>
      </c>
      <c r="B31" s="16">
        <v>250495.3</v>
      </c>
      <c r="C31" s="16">
        <f>280885.6-4.8</f>
        <v>280880.8</v>
      </c>
      <c r="D31" s="32">
        <v>135678.70000000001</v>
      </c>
      <c r="E31" s="11">
        <f t="shared" si="5"/>
        <v>54.164169946501993</v>
      </c>
      <c r="F31" s="10">
        <f t="shared" si="9"/>
        <v>48.30472570570862</v>
      </c>
      <c r="G31" s="11"/>
      <c r="H31" s="10"/>
      <c r="I31" s="64">
        <f>264623.1-12.8</f>
        <v>264610.3</v>
      </c>
      <c r="J31" s="66">
        <v>138796.9</v>
      </c>
      <c r="K31" s="48">
        <f>(J31/I31)*100</f>
        <v>52.453324757199546</v>
      </c>
      <c r="L31" s="60">
        <f t="shared" si="4"/>
        <v>-3118.1999999999825</v>
      </c>
      <c r="M31" s="60">
        <f t="shared" si="3"/>
        <v>97.753408037211216</v>
      </c>
      <c r="N31" s="15"/>
      <c r="O31" s="42"/>
      <c r="P31" s="43"/>
      <c r="Q31" s="88"/>
    </row>
    <row r="32" spans="1:17">
      <c r="A32" s="17" t="s">
        <v>30</v>
      </c>
      <c r="B32" s="16"/>
      <c r="C32" s="16">
        <v>40.9</v>
      </c>
      <c r="D32" s="45">
        <v>40.9</v>
      </c>
      <c r="E32" s="11"/>
      <c r="F32" s="10">
        <f t="shared" si="9"/>
        <v>100</v>
      </c>
      <c r="G32" s="11"/>
      <c r="H32" s="10"/>
      <c r="I32" s="64">
        <v>2179.6</v>
      </c>
      <c r="J32" s="73">
        <v>2161.1</v>
      </c>
      <c r="K32" s="48"/>
      <c r="L32" s="60">
        <f t="shared" si="4"/>
        <v>-2120.1999999999998</v>
      </c>
      <c r="M32" s="60">
        <f t="shared" si="3"/>
        <v>1.8925547175049744</v>
      </c>
      <c r="N32" s="27"/>
      <c r="O32" s="42"/>
      <c r="P32" s="43"/>
      <c r="Q32" s="88"/>
    </row>
    <row r="33" spans="1:17">
      <c r="A33" s="7" t="s">
        <v>33</v>
      </c>
      <c r="B33" s="16"/>
      <c r="C33" s="30"/>
      <c r="D33" s="16"/>
      <c r="E33" s="11"/>
      <c r="F33" s="10"/>
      <c r="G33" s="11"/>
      <c r="H33" s="10"/>
      <c r="I33" s="67"/>
      <c r="J33" s="64"/>
      <c r="K33" s="48"/>
      <c r="L33" s="60">
        <f t="shared" si="4"/>
        <v>0</v>
      </c>
      <c r="M33" s="60"/>
      <c r="N33" s="27"/>
      <c r="O33" s="42"/>
      <c r="P33" s="43"/>
      <c r="Q33" s="88"/>
    </row>
    <row r="34" spans="1:17">
      <c r="A34" s="7" t="s">
        <v>28</v>
      </c>
      <c r="B34" s="16"/>
      <c r="C34" s="30">
        <v>-24.8</v>
      </c>
      <c r="D34" s="16">
        <v>-20.2</v>
      </c>
      <c r="E34" s="11" t="e">
        <f t="shared" si="5"/>
        <v>#DIV/0!</v>
      </c>
      <c r="F34" s="10">
        <f t="shared" si="9"/>
        <v>81.451612903225794</v>
      </c>
      <c r="G34" s="11"/>
      <c r="H34" s="10"/>
      <c r="I34" s="67">
        <v>-10.199999999999999</v>
      </c>
      <c r="J34" s="64">
        <v>-10.199999999999999</v>
      </c>
      <c r="K34" s="48">
        <f t="shared" si="2"/>
        <v>100</v>
      </c>
      <c r="L34" s="60">
        <f t="shared" si="4"/>
        <v>-10</v>
      </c>
      <c r="M34" s="60">
        <f t="shared" si="3"/>
        <v>198.03921568627453</v>
      </c>
      <c r="N34" s="27"/>
      <c r="O34" s="42"/>
      <c r="P34" s="43"/>
      <c r="Q34" s="88"/>
    </row>
    <row r="35" spans="1:17" ht="14.5" customHeight="1">
      <c r="A35" s="28" t="s">
        <v>34</v>
      </c>
      <c r="B35" s="5">
        <f>B7+B31+B32+B33+B34</f>
        <v>336585.6</v>
      </c>
      <c r="C35" s="5">
        <f t="shared" ref="C35:P35" si="11">C7+C31+C32+C33+C34</f>
        <v>366764.24000000005</v>
      </c>
      <c r="D35" s="5">
        <f t="shared" si="11"/>
        <v>177259</v>
      </c>
      <c r="E35" s="5" t="e">
        <f t="shared" si="11"/>
        <v>#DIV/0!</v>
      </c>
      <c r="F35" s="75">
        <f t="shared" si="9"/>
        <v>48.330502450293402</v>
      </c>
      <c r="G35" s="5">
        <f t="shared" si="11"/>
        <v>0</v>
      </c>
      <c r="H35" s="5" t="e">
        <f t="shared" si="11"/>
        <v>#DIV/0!</v>
      </c>
      <c r="I35" s="68">
        <f>I7+I31+I32+I33+I34</f>
        <v>349044.79999999993</v>
      </c>
      <c r="J35" s="87">
        <f t="shared" ref="J35" si="12">J7+J31+J32+J33+J34</f>
        <v>180639.1</v>
      </c>
      <c r="K35" s="68" t="e">
        <f t="shared" si="11"/>
        <v>#DIV/0!</v>
      </c>
      <c r="L35" s="69">
        <f t="shared" si="4"/>
        <v>-3380.1000000000058</v>
      </c>
      <c r="M35" s="69">
        <f t="shared" si="3"/>
        <v>98.128810429192797</v>
      </c>
      <c r="N35" s="53">
        <f t="shared" si="11"/>
        <v>3927</v>
      </c>
      <c r="O35" s="5">
        <f t="shared" si="11"/>
        <v>4884.9000000000005</v>
      </c>
      <c r="P35" s="5">
        <f t="shared" si="11"/>
        <v>957.9</v>
      </c>
      <c r="Q35" s="88"/>
    </row>
    <row r="36" spans="1:17" hidden="1">
      <c r="A36" s="49" t="s">
        <v>43</v>
      </c>
    </row>
    <row r="37" spans="1:17">
      <c r="F37" s="29"/>
    </row>
  </sheetData>
  <mergeCells count="8">
    <mergeCell ref="A1:P1"/>
    <mergeCell ref="A2:P2"/>
    <mergeCell ref="A3:P3"/>
    <mergeCell ref="J4:P4"/>
    <mergeCell ref="A5:A6"/>
    <mergeCell ref="B5:H5"/>
    <mergeCell ref="I5:M5"/>
    <mergeCell ref="N5:Q5"/>
  </mergeCells>
  <pageMargins left="0.11811023622047245" right="0.11811023622047245" top="1.1417322834645669" bottom="0.15748031496062992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Normal="100" workbookViewId="0">
      <selection sqref="A1:XFD1048576"/>
    </sheetView>
  </sheetViews>
  <sheetFormatPr defaultColWidth="9.1796875" defaultRowHeight="16.5"/>
  <cols>
    <col min="1" max="1" width="41.1796875" style="1" customWidth="1"/>
    <col min="2" max="4" width="12.54296875" style="1" customWidth="1"/>
    <col min="5" max="5" width="10.7265625" style="1" hidden="1" customWidth="1"/>
    <col min="6" max="6" width="10.7265625" style="1" customWidth="1"/>
    <col min="7" max="7" width="9.453125" style="1" hidden="1" customWidth="1"/>
    <col min="8" max="8" width="8.7265625" style="1" hidden="1" customWidth="1"/>
    <col min="9" max="9" width="10.26953125" style="1" customWidth="1"/>
    <col min="10" max="10" width="10.90625" style="2" customWidth="1"/>
    <col min="11" max="11" width="5.7265625" style="1" hidden="1" customWidth="1"/>
    <col min="12" max="12" width="11.54296875" style="1" customWidth="1"/>
    <col min="13" max="13" width="8" style="1" customWidth="1"/>
    <col min="14" max="15" width="10.1796875" style="1" customWidth="1"/>
    <col min="16" max="16" width="9.1796875" style="1" customWidth="1"/>
    <col min="17" max="16384" width="9.1796875" style="1"/>
  </cols>
  <sheetData>
    <row r="1" spans="1:16" ht="18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21.75" hidden="1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4.25" customHeight="1">
      <c r="J4" s="123" t="s">
        <v>42</v>
      </c>
      <c r="K4" s="123"/>
      <c r="L4" s="123"/>
      <c r="M4" s="123"/>
      <c r="N4" s="123"/>
      <c r="O4" s="123"/>
      <c r="P4" s="123"/>
    </row>
    <row r="5" spans="1:16" ht="29.25" customHeight="1">
      <c r="A5" s="112" t="s">
        <v>2</v>
      </c>
      <c r="B5" s="114" t="s">
        <v>48</v>
      </c>
      <c r="C5" s="115"/>
      <c r="D5" s="115"/>
      <c r="E5" s="115"/>
      <c r="F5" s="115"/>
      <c r="G5" s="115"/>
      <c r="H5" s="116"/>
      <c r="I5" s="120" t="s">
        <v>49</v>
      </c>
      <c r="J5" s="121"/>
      <c r="K5" s="121"/>
      <c r="L5" s="121"/>
      <c r="M5" s="122"/>
      <c r="N5" s="117" t="s">
        <v>3</v>
      </c>
      <c r="O5" s="118"/>
      <c r="P5" s="119"/>
    </row>
    <row r="6" spans="1:16" ht="63" customHeight="1">
      <c r="A6" s="113"/>
      <c r="B6" s="72" t="s">
        <v>35</v>
      </c>
      <c r="C6" s="72" t="s">
        <v>45</v>
      </c>
      <c r="D6" s="72" t="s">
        <v>55</v>
      </c>
      <c r="E6" s="72" t="s">
        <v>37</v>
      </c>
      <c r="F6" s="72" t="s">
        <v>38</v>
      </c>
      <c r="G6" s="35" t="s">
        <v>4</v>
      </c>
      <c r="H6" s="35" t="s">
        <v>5</v>
      </c>
      <c r="I6" s="46" t="s">
        <v>36</v>
      </c>
      <c r="J6" s="46" t="s">
        <v>54</v>
      </c>
      <c r="K6" s="47" t="s">
        <v>6</v>
      </c>
      <c r="L6" s="46" t="s">
        <v>44</v>
      </c>
      <c r="M6" s="46" t="s">
        <v>6</v>
      </c>
      <c r="N6" s="36" t="s">
        <v>46</v>
      </c>
      <c r="O6" s="36" t="s">
        <v>56</v>
      </c>
      <c r="P6" s="36" t="s">
        <v>7</v>
      </c>
    </row>
    <row r="7" spans="1:16" s="2" customFormat="1" ht="23.25" customHeight="1">
      <c r="A7" s="3" t="s">
        <v>8</v>
      </c>
      <c r="B7" s="4">
        <f>B19+B30</f>
        <v>86090.3</v>
      </c>
      <c r="C7" s="4">
        <f>C19+C30</f>
        <v>86277.5</v>
      </c>
      <c r="D7" s="4">
        <f>D19+D30</f>
        <v>9378.4</v>
      </c>
      <c r="E7" s="31">
        <f>D7/B7*100</f>
        <v>10.893677917256648</v>
      </c>
      <c r="F7" s="6">
        <f t="shared" ref="F7:F27" si="0">(D7/C7)*100</f>
        <v>10.870041436063865</v>
      </c>
      <c r="G7" s="4">
        <f>G19+G30</f>
        <v>0</v>
      </c>
      <c r="H7" s="6" t="e">
        <f>(D7-D8)/G7*100</f>
        <v>#DIV/0!</v>
      </c>
      <c r="I7" s="70">
        <f>I19+I30</f>
        <v>82265.099999999991</v>
      </c>
      <c r="J7" s="68">
        <f>J19+J30</f>
        <v>8027.3700000000008</v>
      </c>
      <c r="K7" s="70" t="e">
        <f t="shared" ref="K7:L7" si="1">K19+K30</f>
        <v>#DIV/0!</v>
      </c>
      <c r="L7" s="70">
        <f t="shared" si="1"/>
        <v>1351.0299999999988</v>
      </c>
      <c r="M7" s="71">
        <f>D7/J7*100</f>
        <v>116.83029435543644</v>
      </c>
      <c r="N7" s="37">
        <f>N19+N30</f>
        <v>3927</v>
      </c>
      <c r="O7" s="37">
        <f>O19+O30</f>
        <v>3840.4</v>
      </c>
      <c r="P7" s="37">
        <f>P19+P30</f>
        <v>-86.60000000000008</v>
      </c>
    </row>
    <row r="8" spans="1:16" ht="15" customHeight="1">
      <c r="A8" s="7" t="s">
        <v>9</v>
      </c>
      <c r="B8" s="8">
        <v>21686</v>
      </c>
      <c r="C8" s="8">
        <v>21686</v>
      </c>
      <c r="D8" s="9">
        <v>3234</v>
      </c>
      <c r="E8" s="11">
        <f>D8/B8*100</f>
        <v>14.912846998063268</v>
      </c>
      <c r="F8" s="10">
        <f t="shared" si="0"/>
        <v>14.912846998063268</v>
      </c>
      <c r="G8" s="11"/>
      <c r="H8" s="10"/>
      <c r="I8" s="58">
        <v>21738.1</v>
      </c>
      <c r="J8" s="59">
        <v>3157.44</v>
      </c>
      <c r="K8" s="48">
        <f t="shared" ref="K8:K34" si="2">(J8/I8)*100</f>
        <v>14.524912480851594</v>
      </c>
      <c r="L8" s="60">
        <f>D8-J8</f>
        <v>76.559999999999945</v>
      </c>
      <c r="M8" s="60">
        <f t="shared" ref="M8:M35" si="3">D8/J8*100</f>
        <v>102.4247491638796</v>
      </c>
      <c r="N8" s="9">
        <v>224.4</v>
      </c>
      <c r="O8" s="15">
        <v>242</v>
      </c>
      <c r="P8" s="38">
        <f>O8-N8</f>
        <v>17.599999999999994</v>
      </c>
    </row>
    <row r="9" spans="1:16" ht="15" customHeight="1">
      <c r="A9" s="7" t="s">
        <v>41</v>
      </c>
      <c r="B9" s="8">
        <v>9468.7000000000007</v>
      </c>
      <c r="C9" s="8">
        <v>9468.7000000000007</v>
      </c>
      <c r="D9" s="9">
        <v>675.3</v>
      </c>
      <c r="E9" s="11"/>
      <c r="F9" s="10"/>
      <c r="G9" s="11"/>
      <c r="H9" s="10"/>
      <c r="I9" s="58">
        <v>8084.3</v>
      </c>
      <c r="J9" s="59">
        <v>535</v>
      </c>
      <c r="K9" s="48"/>
      <c r="L9" s="60">
        <f t="shared" ref="L9:L35" si="4">D9-J9</f>
        <v>140.29999999999995</v>
      </c>
      <c r="M9" s="60">
        <f t="shared" si="3"/>
        <v>126.22429906542054</v>
      </c>
      <c r="N9" s="9"/>
      <c r="O9" s="15"/>
      <c r="P9" s="38"/>
    </row>
    <row r="10" spans="1:16" ht="15" customHeight="1">
      <c r="A10" s="7" t="s">
        <v>10</v>
      </c>
      <c r="B10" s="8">
        <v>18350</v>
      </c>
      <c r="C10" s="8">
        <v>18350</v>
      </c>
      <c r="D10" s="9">
        <v>316.10000000000002</v>
      </c>
      <c r="E10" s="11">
        <f t="shared" ref="E10:E34" si="5">D10/B10*100</f>
        <v>1.7226158038147139</v>
      </c>
      <c r="F10" s="10">
        <f t="shared" si="0"/>
        <v>1.7226158038147139</v>
      </c>
      <c r="G10" s="11"/>
      <c r="H10" s="10" t="e">
        <f t="shared" ref="H10:H18" si="6">D10/G10*100</f>
        <v>#DIV/0!</v>
      </c>
      <c r="I10" s="58">
        <v>16550</v>
      </c>
      <c r="J10" s="59">
        <v>457.7</v>
      </c>
      <c r="K10" s="48"/>
      <c r="L10" s="60">
        <f t="shared" si="4"/>
        <v>-141.59999999999997</v>
      </c>
      <c r="M10" s="60">
        <f t="shared" si="3"/>
        <v>69.062704828490283</v>
      </c>
      <c r="N10" s="9">
        <v>204.7</v>
      </c>
      <c r="O10" s="15">
        <v>261.7</v>
      </c>
      <c r="P10" s="38">
        <f t="shared" ref="P10:P18" si="7">O10-N10</f>
        <v>57</v>
      </c>
    </row>
    <row r="11" spans="1:16" ht="15" customHeight="1">
      <c r="A11" s="7" t="s">
        <v>11</v>
      </c>
      <c r="B11" s="8">
        <v>2966.4</v>
      </c>
      <c r="C11" s="8">
        <v>2966.4</v>
      </c>
      <c r="D11" s="9">
        <v>549.9</v>
      </c>
      <c r="E11" s="11">
        <f t="shared" si="5"/>
        <v>18.537621359223301</v>
      </c>
      <c r="F11" s="10">
        <f t="shared" si="0"/>
        <v>18.537621359223301</v>
      </c>
      <c r="G11" s="11"/>
      <c r="H11" s="10" t="e">
        <f t="shared" si="6"/>
        <v>#DIV/0!</v>
      </c>
      <c r="I11" s="58">
        <v>2671.7</v>
      </c>
      <c r="J11" s="59">
        <v>577.1</v>
      </c>
      <c r="K11" s="48">
        <f>(J11/I12)*100</f>
        <v>111.32330246913583</v>
      </c>
      <c r="L11" s="60">
        <f t="shared" si="4"/>
        <v>-27.200000000000045</v>
      </c>
      <c r="M11" s="60">
        <f t="shared" si="3"/>
        <v>95.28677872119215</v>
      </c>
      <c r="N11" s="9">
        <v>108.2</v>
      </c>
      <c r="O11" s="15">
        <v>161.5</v>
      </c>
      <c r="P11" s="38">
        <f t="shared" si="7"/>
        <v>53.3</v>
      </c>
    </row>
    <row r="12" spans="1:16" ht="15" customHeight="1">
      <c r="A12" s="7" t="s">
        <v>12</v>
      </c>
      <c r="B12" s="8">
        <v>434.3</v>
      </c>
      <c r="C12" s="8">
        <v>434.3</v>
      </c>
      <c r="D12" s="9">
        <v>6</v>
      </c>
      <c r="E12" s="11">
        <f t="shared" si="5"/>
        <v>1.381533502187428</v>
      </c>
      <c r="F12" s="10">
        <f t="shared" si="0"/>
        <v>1.381533502187428</v>
      </c>
      <c r="G12" s="11"/>
      <c r="H12" s="10" t="e">
        <f t="shared" si="6"/>
        <v>#DIV/0!</v>
      </c>
      <c r="I12" s="58">
        <v>518.4</v>
      </c>
      <c r="J12" s="59">
        <v>0.2</v>
      </c>
      <c r="K12" s="48">
        <f>(J12/I13)*100</f>
        <v>0.39215686274509803</v>
      </c>
      <c r="L12" s="60">
        <f t="shared" si="4"/>
        <v>5.8</v>
      </c>
      <c r="M12" s="60">
        <f t="shared" si="3"/>
        <v>3000</v>
      </c>
      <c r="N12" s="9">
        <v>4.7</v>
      </c>
      <c r="O12" s="15">
        <v>4.5</v>
      </c>
      <c r="P12" s="38">
        <f t="shared" si="7"/>
        <v>-0.20000000000000018</v>
      </c>
    </row>
    <row r="13" spans="1:16" ht="15" customHeight="1">
      <c r="A13" s="7" t="s">
        <v>39</v>
      </c>
      <c r="B13" s="8">
        <v>50.8</v>
      </c>
      <c r="C13" s="8">
        <v>50.8</v>
      </c>
      <c r="D13" s="9">
        <v>7.8</v>
      </c>
      <c r="E13" s="11">
        <f t="shared" si="5"/>
        <v>15.354330708661418</v>
      </c>
      <c r="F13" s="10">
        <f>(D13/C13)*100</f>
        <v>15.354330708661418</v>
      </c>
      <c r="G13" s="11"/>
      <c r="H13" s="10" t="e">
        <f>D13/G13*100</f>
        <v>#DIV/0!</v>
      </c>
      <c r="I13" s="58">
        <v>51</v>
      </c>
      <c r="J13" s="59">
        <v>0</v>
      </c>
      <c r="K13" s="48"/>
      <c r="L13" s="60">
        <f t="shared" si="4"/>
        <v>7.8</v>
      </c>
      <c r="M13" s="60" t="e">
        <f t="shared" si="3"/>
        <v>#DIV/0!</v>
      </c>
      <c r="N13" s="9">
        <v>7.8</v>
      </c>
      <c r="O13" s="15">
        <v>0</v>
      </c>
      <c r="P13" s="38">
        <f t="shared" si="7"/>
        <v>-7.8</v>
      </c>
    </row>
    <row r="14" spans="1:16" ht="15" customHeight="1">
      <c r="A14" s="7" t="s">
        <v>13</v>
      </c>
      <c r="B14" s="8">
        <v>1503.5</v>
      </c>
      <c r="C14" s="8">
        <v>1503.5</v>
      </c>
      <c r="D14" s="9">
        <v>74.5</v>
      </c>
      <c r="E14" s="11">
        <f t="shared" si="5"/>
        <v>4.9551047555703356</v>
      </c>
      <c r="F14" s="10">
        <f t="shared" si="0"/>
        <v>4.9551047555703356</v>
      </c>
      <c r="G14" s="11"/>
      <c r="H14" s="10" t="e">
        <f t="shared" si="6"/>
        <v>#DIV/0!</v>
      </c>
      <c r="I14" s="58">
        <v>1466.7</v>
      </c>
      <c r="J14" s="59">
        <v>52.8</v>
      </c>
      <c r="K14" s="48">
        <f>(J14/I15)*100</f>
        <v>0.85069360529750115</v>
      </c>
      <c r="L14" s="60">
        <f t="shared" si="4"/>
        <v>21.700000000000003</v>
      </c>
      <c r="M14" s="60">
        <f t="shared" si="3"/>
        <v>141.09848484848487</v>
      </c>
      <c r="N14" s="11">
        <v>1260.5999999999999</v>
      </c>
      <c r="O14" s="39">
        <v>1076.5999999999999</v>
      </c>
      <c r="P14" s="38">
        <f t="shared" si="7"/>
        <v>-184</v>
      </c>
    </row>
    <row r="15" spans="1:16" ht="15" customHeight="1">
      <c r="A15" s="7" t="s">
        <v>14</v>
      </c>
      <c r="B15" s="8">
        <v>7915.2</v>
      </c>
      <c r="C15" s="8">
        <v>7915.2</v>
      </c>
      <c r="D15" s="9">
        <v>24.6</v>
      </c>
      <c r="E15" s="11">
        <f t="shared" si="5"/>
        <v>0.31079442086112796</v>
      </c>
      <c r="F15" s="10">
        <f t="shared" si="0"/>
        <v>0.31079442086112796</v>
      </c>
      <c r="G15" s="11"/>
      <c r="H15" s="10" t="e">
        <f t="shared" si="6"/>
        <v>#DIV/0!</v>
      </c>
      <c r="I15" s="58">
        <v>6206.7</v>
      </c>
      <c r="J15" s="59">
        <v>126.9</v>
      </c>
      <c r="K15" s="48">
        <f>(J15/I16)*100</f>
        <v>4.2400347489057442</v>
      </c>
      <c r="L15" s="60">
        <f t="shared" si="4"/>
        <v>-102.30000000000001</v>
      </c>
      <c r="M15" s="60">
        <f t="shared" si="3"/>
        <v>19.385342789598109</v>
      </c>
      <c r="N15" s="9">
        <v>25.6</v>
      </c>
      <c r="O15" s="15">
        <v>26.9</v>
      </c>
      <c r="P15" s="38">
        <f t="shared" si="7"/>
        <v>1.2999999999999972</v>
      </c>
    </row>
    <row r="16" spans="1:16" ht="15" customHeight="1">
      <c r="A16" s="7" t="s">
        <v>15</v>
      </c>
      <c r="B16" s="8">
        <v>3396.6</v>
      </c>
      <c r="C16" s="8">
        <v>3396.6</v>
      </c>
      <c r="D16" s="9">
        <v>579.4</v>
      </c>
      <c r="E16" s="11">
        <f t="shared" si="5"/>
        <v>17.058234705293529</v>
      </c>
      <c r="F16" s="10">
        <f t="shared" si="0"/>
        <v>17.058234705293529</v>
      </c>
      <c r="G16" s="11"/>
      <c r="H16" s="10" t="e">
        <f t="shared" si="6"/>
        <v>#DIV/0!</v>
      </c>
      <c r="I16" s="58">
        <v>2992.9</v>
      </c>
      <c r="J16" s="59">
        <v>489.73</v>
      </c>
      <c r="K16" s="48">
        <f>(J16/I17)*100</f>
        <v>211.18154376886591</v>
      </c>
      <c r="L16" s="60">
        <f t="shared" si="4"/>
        <v>89.669999999999959</v>
      </c>
      <c r="M16" s="60">
        <f t="shared" si="3"/>
        <v>118.31008923284259</v>
      </c>
      <c r="N16" s="9">
        <v>644.70000000000005</v>
      </c>
      <c r="O16" s="15">
        <v>640.1</v>
      </c>
      <c r="P16" s="38">
        <f t="shared" si="7"/>
        <v>-4.6000000000000227</v>
      </c>
    </row>
    <row r="17" spans="1:16" ht="15" customHeight="1">
      <c r="A17" s="7" t="s">
        <v>16</v>
      </c>
      <c r="B17" s="8">
        <v>163.80000000000001</v>
      </c>
      <c r="C17" s="8">
        <v>163.80000000000001</v>
      </c>
      <c r="D17" s="9">
        <v>26.9</v>
      </c>
      <c r="E17" s="11">
        <f t="shared" si="5"/>
        <v>16.422466422466421</v>
      </c>
      <c r="F17" s="10">
        <f t="shared" si="0"/>
        <v>16.422466422466421</v>
      </c>
      <c r="G17" s="11"/>
      <c r="H17" s="10" t="e">
        <f t="shared" si="6"/>
        <v>#DIV/0!</v>
      </c>
      <c r="I17" s="64">
        <v>231.9</v>
      </c>
      <c r="J17" s="59">
        <v>16.899999999999999</v>
      </c>
      <c r="K17" s="48" t="e">
        <f>(J17/I18)*100</f>
        <v>#DIV/0!</v>
      </c>
      <c r="L17" s="60">
        <f t="shared" si="4"/>
        <v>10</v>
      </c>
      <c r="M17" s="60">
        <f t="shared" si="3"/>
        <v>159.17159763313612</v>
      </c>
      <c r="N17" s="15"/>
      <c r="O17" s="15"/>
      <c r="P17" s="38">
        <f t="shared" si="7"/>
        <v>0</v>
      </c>
    </row>
    <row r="18" spans="1:16" ht="15" hidden="1" customHeight="1">
      <c r="A18" s="7" t="s">
        <v>17</v>
      </c>
      <c r="B18" s="8">
        <v>0</v>
      </c>
      <c r="C18" s="8">
        <v>0</v>
      </c>
      <c r="D18" s="9"/>
      <c r="E18" s="11" t="e">
        <f t="shared" si="5"/>
        <v>#DIV/0!</v>
      </c>
      <c r="F18" s="10"/>
      <c r="G18" s="11"/>
      <c r="H18" s="10" t="e">
        <f t="shared" si="6"/>
        <v>#DIV/0!</v>
      </c>
      <c r="I18" s="58">
        <v>0</v>
      </c>
      <c r="J18" s="59"/>
      <c r="K18" s="48" t="e">
        <f>(J18/#REF!)*100</f>
        <v>#REF!</v>
      </c>
      <c r="L18" s="60">
        <f t="shared" si="4"/>
        <v>0</v>
      </c>
      <c r="M18" s="60"/>
      <c r="N18" s="15"/>
      <c r="O18" s="15"/>
      <c r="P18" s="38">
        <f t="shared" si="7"/>
        <v>0</v>
      </c>
    </row>
    <row r="19" spans="1:16" ht="15.75" customHeight="1">
      <c r="A19" s="12" t="s">
        <v>18</v>
      </c>
      <c r="B19" s="13">
        <f>SUM(B8:B18)</f>
        <v>65935.3</v>
      </c>
      <c r="C19" s="4">
        <f>SUM(C8:C18)</f>
        <v>65935.3</v>
      </c>
      <c r="D19" s="4">
        <f>SUM(D8:D18)</f>
        <v>5494.5</v>
      </c>
      <c r="E19" s="31">
        <f t="shared" si="5"/>
        <v>8.3331690308529716</v>
      </c>
      <c r="F19" s="14">
        <f t="shared" si="0"/>
        <v>8.3331690308529716</v>
      </c>
      <c r="G19" s="4">
        <f>SUM(G8:G18)</f>
        <v>0</v>
      </c>
      <c r="H19" s="6" t="e">
        <f>(D19-D8)/G19*100</f>
        <v>#DIV/0!</v>
      </c>
      <c r="I19" s="62">
        <f>SUM(I8:I18)</f>
        <v>60511.69999999999</v>
      </c>
      <c r="J19" s="62">
        <f>SUM(J8:J18)</f>
        <v>5413.77</v>
      </c>
      <c r="K19" s="54">
        <f t="shared" si="2"/>
        <v>8.946649986696789</v>
      </c>
      <c r="L19" s="63">
        <f t="shared" si="4"/>
        <v>80.729999999999563</v>
      </c>
      <c r="M19" s="63">
        <f t="shared" si="3"/>
        <v>101.49119744651138</v>
      </c>
      <c r="N19" s="55">
        <f>SUM(N8:N18)</f>
        <v>2480.6999999999998</v>
      </c>
      <c r="O19" s="44">
        <f>SUM(O8:O18)</f>
        <v>2413.3000000000002</v>
      </c>
      <c r="P19" s="40">
        <f>SUM(P8:P18)</f>
        <v>-67.400000000000034</v>
      </c>
    </row>
    <row r="20" spans="1:16" ht="15" customHeight="1">
      <c r="A20" s="7" t="s">
        <v>19</v>
      </c>
      <c r="B20" s="8">
        <f>2057.1+81</f>
        <v>2138.1</v>
      </c>
      <c r="C20" s="8">
        <f>2057.1+81</f>
        <v>2138.1</v>
      </c>
      <c r="D20" s="9">
        <v>167.9</v>
      </c>
      <c r="E20" s="11">
        <f t="shared" si="5"/>
        <v>7.8527664749076287</v>
      </c>
      <c r="F20" s="10">
        <f t="shared" si="0"/>
        <v>7.8527664749076287</v>
      </c>
      <c r="G20" s="11"/>
      <c r="H20" s="10" t="e">
        <f t="shared" ref="H20:H29" si="8">D20/G20*100</f>
        <v>#DIV/0!</v>
      </c>
      <c r="I20" s="58">
        <f>1834+179.4</f>
        <v>2013.4</v>
      </c>
      <c r="J20" s="59">
        <v>106.3</v>
      </c>
      <c r="K20" s="48">
        <f t="shared" si="2"/>
        <v>5.2796265024336941</v>
      </c>
      <c r="L20" s="60">
        <f t="shared" si="4"/>
        <v>61.600000000000009</v>
      </c>
      <c r="M20" s="60">
        <f t="shared" si="3"/>
        <v>157.94920037629353</v>
      </c>
      <c r="N20" s="15">
        <v>398</v>
      </c>
      <c r="O20" s="15">
        <v>306</v>
      </c>
      <c r="P20" s="38">
        <f>O20-N20</f>
        <v>-92</v>
      </c>
    </row>
    <row r="21" spans="1:16" ht="15" customHeight="1">
      <c r="A21" s="7" t="s">
        <v>20</v>
      </c>
      <c r="B21" s="8">
        <f>1286.6+1481.7</f>
        <v>2768.3</v>
      </c>
      <c r="C21" s="8">
        <f>1286.6+1481.7</f>
        <v>2768.3</v>
      </c>
      <c r="D21" s="9">
        <v>300.8</v>
      </c>
      <c r="E21" s="11">
        <f t="shared" si="5"/>
        <v>10.865874363327674</v>
      </c>
      <c r="F21" s="10">
        <f t="shared" si="0"/>
        <v>10.865874363327674</v>
      </c>
      <c r="G21" s="11"/>
      <c r="H21" s="10" t="e">
        <f t="shared" si="8"/>
        <v>#DIV/0!</v>
      </c>
      <c r="I21" s="58">
        <f>1371.1+996.9</f>
        <v>2368</v>
      </c>
      <c r="J21" s="59">
        <v>262.2</v>
      </c>
      <c r="K21" s="48">
        <f t="shared" si="2"/>
        <v>11.072635135135135</v>
      </c>
      <c r="L21" s="60">
        <f t="shared" si="4"/>
        <v>38.600000000000023</v>
      </c>
      <c r="M21" s="60">
        <f t="shared" si="3"/>
        <v>114.7215865751335</v>
      </c>
      <c r="N21" s="9">
        <v>1048.3</v>
      </c>
      <c r="O21" s="9">
        <v>1121.0999999999999</v>
      </c>
      <c r="P21" s="38">
        <f>O21-N21</f>
        <v>72.799999999999955</v>
      </c>
    </row>
    <row r="22" spans="1:16" ht="15" hidden="1" customHeight="1">
      <c r="A22" s="7" t="s">
        <v>21</v>
      </c>
      <c r="B22" s="8"/>
      <c r="C22" s="8"/>
      <c r="D22" s="9"/>
      <c r="E22" s="11" t="e">
        <f t="shared" si="5"/>
        <v>#DIV/0!</v>
      </c>
      <c r="F22" s="10"/>
      <c r="G22" s="11"/>
      <c r="H22" s="10"/>
      <c r="I22" s="58"/>
      <c r="J22" s="59"/>
      <c r="K22" s="48"/>
      <c r="L22" s="60">
        <f t="shared" si="4"/>
        <v>0</v>
      </c>
      <c r="M22" s="60" t="e">
        <f t="shared" si="3"/>
        <v>#DIV/0!</v>
      </c>
      <c r="N22" s="15"/>
      <c r="O22" s="15"/>
      <c r="P22" s="38"/>
    </row>
    <row r="23" spans="1:16" ht="15.75" customHeight="1">
      <c r="A23" s="7" t="s">
        <v>22</v>
      </c>
      <c r="B23" s="8">
        <v>1126.7</v>
      </c>
      <c r="C23" s="8">
        <v>1126.7</v>
      </c>
      <c r="D23" s="9">
        <v>75.8</v>
      </c>
      <c r="E23" s="11">
        <f t="shared" si="5"/>
        <v>6.7276116091239899</v>
      </c>
      <c r="F23" s="10">
        <f t="shared" si="0"/>
        <v>6.7276116091239899</v>
      </c>
      <c r="G23" s="11"/>
      <c r="H23" s="10" t="e">
        <f t="shared" si="8"/>
        <v>#DIV/0!</v>
      </c>
      <c r="I23" s="58">
        <v>1020.4</v>
      </c>
      <c r="J23" s="59">
        <v>114.8</v>
      </c>
      <c r="K23" s="48">
        <f t="shared" si="2"/>
        <v>11.250490003920032</v>
      </c>
      <c r="L23" s="60">
        <f t="shared" si="4"/>
        <v>-39</v>
      </c>
      <c r="M23" s="60">
        <f t="shared" si="3"/>
        <v>66.027874564459935</v>
      </c>
      <c r="N23" s="15"/>
      <c r="O23" s="15"/>
      <c r="P23" s="38"/>
    </row>
    <row r="24" spans="1:16" ht="15" customHeight="1">
      <c r="A24" s="7" t="s">
        <v>23</v>
      </c>
      <c r="B24" s="8">
        <v>163.30000000000001</v>
      </c>
      <c r="C24" s="8">
        <v>163.30000000000001</v>
      </c>
      <c r="D24" s="9">
        <v>48.6</v>
      </c>
      <c r="E24" s="11">
        <f t="shared" si="5"/>
        <v>29.76117575015309</v>
      </c>
      <c r="F24" s="10">
        <f t="shared" si="0"/>
        <v>29.76117575015309</v>
      </c>
      <c r="G24" s="11"/>
      <c r="H24" s="10" t="e">
        <f t="shared" si="8"/>
        <v>#DIV/0!</v>
      </c>
      <c r="I24" s="58">
        <v>201.2</v>
      </c>
      <c r="J24" s="59">
        <v>62.4</v>
      </c>
      <c r="K24" s="48">
        <f t="shared" si="2"/>
        <v>31.013916500994039</v>
      </c>
      <c r="L24" s="60">
        <f t="shared" si="4"/>
        <v>-13.799999999999997</v>
      </c>
      <c r="M24" s="60">
        <f t="shared" si="3"/>
        <v>77.884615384615387</v>
      </c>
      <c r="N24" s="15"/>
      <c r="O24" s="15"/>
      <c r="P24" s="38"/>
    </row>
    <row r="25" spans="1:16" ht="26.25" customHeight="1">
      <c r="A25" s="33" t="s">
        <v>40</v>
      </c>
      <c r="B25" s="8">
        <v>13172.3</v>
      </c>
      <c r="C25" s="8">
        <v>13359.5</v>
      </c>
      <c r="D25" s="9">
        <v>3096.7</v>
      </c>
      <c r="E25" s="11">
        <f t="shared" si="5"/>
        <v>23.509182147385044</v>
      </c>
      <c r="F25" s="10">
        <f t="shared" si="0"/>
        <v>23.179759721546464</v>
      </c>
      <c r="G25" s="11"/>
      <c r="H25" s="10" t="e">
        <f t="shared" si="8"/>
        <v>#DIV/0!</v>
      </c>
      <c r="I25" s="58">
        <v>13684.3</v>
      </c>
      <c r="J25" s="59">
        <v>1940</v>
      </c>
      <c r="K25" s="48">
        <f>(J25/I25)*100</f>
        <v>14.176830382262887</v>
      </c>
      <c r="L25" s="60">
        <f t="shared" si="4"/>
        <v>1156.6999999999998</v>
      </c>
      <c r="M25" s="60">
        <f t="shared" si="3"/>
        <v>159.6237113402062</v>
      </c>
      <c r="N25" s="15"/>
      <c r="O25" s="15"/>
      <c r="P25" s="38"/>
    </row>
    <row r="26" spans="1:16" ht="15" customHeight="1">
      <c r="A26" s="7" t="s">
        <v>24</v>
      </c>
      <c r="B26" s="8">
        <v>353.6</v>
      </c>
      <c r="C26" s="8">
        <v>353.6</v>
      </c>
      <c r="D26" s="9">
        <v>52.7</v>
      </c>
      <c r="E26" s="11">
        <f t="shared" si="5"/>
        <v>14.903846153846153</v>
      </c>
      <c r="F26" s="10">
        <f t="shared" si="0"/>
        <v>14.903846153846153</v>
      </c>
      <c r="G26" s="11"/>
      <c r="H26" s="10" t="e">
        <f t="shared" si="8"/>
        <v>#DIV/0!</v>
      </c>
      <c r="I26" s="58">
        <f>552.6+1037</f>
        <v>1589.6</v>
      </c>
      <c r="J26" s="59">
        <v>29.3</v>
      </c>
      <c r="K26" s="48">
        <f t="shared" si="2"/>
        <v>1.8432310015098139</v>
      </c>
      <c r="L26" s="60">
        <f t="shared" si="4"/>
        <v>23.400000000000002</v>
      </c>
      <c r="M26" s="60">
        <f t="shared" si="3"/>
        <v>179.86348122866895</v>
      </c>
      <c r="N26" s="15"/>
      <c r="O26" s="15"/>
      <c r="P26" s="38"/>
    </row>
    <row r="27" spans="1:16" ht="15" customHeight="1">
      <c r="A27" s="7" t="s">
        <v>25</v>
      </c>
      <c r="B27" s="8">
        <v>76.5</v>
      </c>
      <c r="C27" s="8">
        <v>76.5</v>
      </c>
      <c r="D27" s="11">
        <v>54.2</v>
      </c>
      <c r="E27" s="11">
        <f t="shared" si="5"/>
        <v>70.849673202614383</v>
      </c>
      <c r="F27" s="10">
        <f t="shared" si="0"/>
        <v>70.849673202614383</v>
      </c>
      <c r="G27" s="11"/>
      <c r="H27" s="10" t="e">
        <f t="shared" si="8"/>
        <v>#DIV/0!</v>
      </c>
      <c r="I27" s="58">
        <v>392.2</v>
      </c>
      <c r="J27" s="61">
        <v>87.2</v>
      </c>
      <c r="K27" s="48">
        <f t="shared" si="2"/>
        <v>22.233554309026008</v>
      </c>
      <c r="L27" s="60">
        <f t="shared" si="4"/>
        <v>-33</v>
      </c>
      <c r="M27" s="60">
        <f t="shared" si="3"/>
        <v>62.155963302752291</v>
      </c>
      <c r="N27" s="15"/>
      <c r="O27" s="15"/>
      <c r="P27" s="38"/>
    </row>
    <row r="28" spans="1:16" ht="15" customHeight="1">
      <c r="A28" s="7" t="s">
        <v>26</v>
      </c>
      <c r="B28" s="8"/>
      <c r="C28" s="8"/>
      <c r="D28" s="9">
        <v>44</v>
      </c>
      <c r="E28" s="11"/>
      <c r="F28" s="10"/>
      <c r="G28" s="11"/>
      <c r="H28" s="10" t="e">
        <f t="shared" si="8"/>
        <v>#DIV/0!</v>
      </c>
      <c r="I28" s="58"/>
      <c r="J28" s="59">
        <v>0</v>
      </c>
      <c r="K28" s="48" t="e">
        <f t="shared" si="2"/>
        <v>#DIV/0!</v>
      </c>
      <c r="L28" s="60">
        <f t="shared" si="4"/>
        <v>44</v>
      </c>
      <c r="M28" s="60" t="e">
        <f t="shared" si="3"/>
        <v>#DIV/0!</v>
      </c>
      <c r="N28" s="15"/>
      <c r="O28" s="15"/>
      <c r="P28" s="38"/>
    </row>
    <row r="29" spans="1:16" ht="16.5" customHeight="1">
      <c r="A29" s="7" t="s">
        <v>27</v>
      </c>
      <c r="B29" s="8">
        <v>356.2</v>
      </c>
      <c r="C29" s="8">
        <v>356.2</v>
      </c>
      <c r="D29" s="9">
        <v>43.2</v>
      </c>
      <c r="E29" s="11">
        <f t="shared" si="5"/>
        <v>12.128017967434026</v>
      </c>
      <c r="F29" s="10">
        <f t="shared" ref="F29:F31" si="9">(D29/C29)*100</f>
        <v>12.128017967434026</v>
      </c>
      <c r="G29" s="11"/>
      <c r="H29" s="10" t="e">
        <f t="shared" si="8"/>
        <v>#DIV/0!</v>
      </c>
      <c r="I29" s="58">
        <v>484.3</v>
      </c>
      <c r="J29" s="59">
        <v>11.4</v>
      </c>
      <c r="K29" s="48">
        <f t="shared" si="2"/>
        <v>2.3539128639273179</v>
      </c>
      <c r="L29" s="60">
        <f t="shared" si="4"/>
        <v>31.800000000000004</v>
      </c>
      <c r="M29" s="60">
        <f t="shared" si="3"/>
        <v>378.94736842105266</v>
      </c>
      <c r="N29" s="15"/>
      <c r="O29" s="15"/>
      <c r="P29" s="38"/>
    </row>
    <row r="30" spans="1:16" ht="16.5" customHeight="1">
      <c r="A30" s="12" t="s">
        <v>29</v>
      </c>
      <c r="B30" s="13">
        <f>SUM(B20:B29)</f>
        <v>20154.999999999996</v>
      </c>
      <c r="C30" s="13">
        <f>SUM(C20:C29)</f>
        <v>20342.2</v>
      </c>
      <c r="D30" s="13">
        <f>SUM(D20:D29)</f>
        <v>3883.8999999999992</v>
      </c>
      <c r="E30" s="50">
        <f t="shared" si="5"/>
        <v>19.270156288762095</v>
      </c>
      <c r="F30" s="51">
        <f t="shared" ref="F30:K30" si="10">SUM(F20:F29)</f>
        <v>176.26872524295342</v>
      </c>
      <c r="G30" s="51">
        <f t="shared" si="10"/>
        <v>0</v>
      </c>
      <c r="H30" s="51" t="e">
        <f t="shared" si="10"/>
        <v>#DIV/0!</v>
      </c>
      <c r="I30" s="65">
        <f t="shared" si="10"/>
        <v>21753.399999999998</v>
      </c>
      <c r="J30" s="65">
        <f>SUM(J20:J29)</f>
        <v>2613.6</v>
      </c>
      <c r="K30" s="65" t="e">
        <f t="shared" si="10"/>
        <v>#DIV/0!</v>
      </c>
      <c r="L30" s="63">
        <f t="shared" si="4"/>
        <v>1270.2999999999993</v>
      </c>
      <c r="M30" s="63">
        <f t="shared" si="3"/>
        <v>148.60345883073154</v>
      </c>
      <c r="N30" s="52">
        <f>SUM(N20:N29)</f>
        <v>1446.3</v>
      </c>
      <c r="O30" s="40">
        <f>SUM(O20:O29)</f>
        <v>1427.1</v>
      </c>
      <c r="P30" s="41">
        <f>O30-N30</f>
        <v>-19.200000000000045</v>
      </c>
    </row>
    <row r="31" spans="1:16" ht="27.75" customHeight="1">
      <c r="A31" s="19" t="s">
        <v>31</v>
      </c>
      <c r="B31" s="16">
        <v>250495.3</v>
      </c>
      <c r="C31" s="16">
        <v>250495.3</v>
      </c>
      <c r="D31" s="32">
        <v>30082.9</v>
      </c>
      <c r="E31" s="11">
        <f t="shared" si="5"/>
        <v>12.009367042016358</v>
      </c>
      <c r="F31" s="10">
        <f t="shared" si="9"/>
        <v>12.009367042016358</v>
      </c>
      <c r="G31" s="11"/>
      <c r="H31" s="10"/>
      <c r="I31" s="64">
        <f>264623.1-12.8</f>
        <v>264610.3</v>
      </c>
      <c r="J31" s="66">
        <v>31986.6</v>
      </c>
      <c r="K31" s="48">
        <f>(J31/I31)*100</f>
        <v>12.088191578332362</v>
      </c>
      <c r="L31" s="60">
        <f t="shared" si="4"/>
        <v>-1903.6999999999971</v>
      </c>
      <c r="M31" s="60">
        <f t="shared" si="3"/>
        <v>94.048445286463718</v>
      </c>
      <c r="N31" s="15"/>
      <c r="O31" s="42"/>
      <c r="P31" s="43"/>
    </row>
    <row r="32" spans="1:16" ht="19" customHeight="1">
      <c r="A32" s="17" t="s">
        <v>30</v>
      </c>
      <c r="B32" s="16"/>
      <c r="C32" s="16"/>
      <c r="D32" s="45"/>
      <c r="E32" s="11"/>
      <c r="F32" s="10"/>
      <c r="G32" s="11"/>
      <c r="H32" s="10"/>
      <c r="I32" s="64">
        <v>2179.6</v>
      </c>
      <c r="J32" s="73">
        <v>0.85</v>
      </c>
      <c r="K32" s="48"/>
      <c r="L32" s="60">
        <f t="shared" si="4"/>
        <v>-0.85</v>
      </c>
      <c r="M32" s="60">
        <f t="shared" si="3"/>
        <v>0</v>
      </c>
      <c r="N32" s="27"/>
      <c r="O32" s="42"/>
      <c r="P32" s="43"/>
    </row>
    <row r="33" spans="1:16" ht="15" customHeight="1">
      <c r="A33" s="7" t="s">
        <v>33</v>
      </c>
      <c r="B33" s="16"/>
      <c r="C33" s="30"/>
      <c r="D33" s="16"/>
      <c r="E33" s="11"/>
      <c r="F33" s="10"/>
      <c r="G33" s="11"/>
      <c r="H33" s="10"/>
      <c r="I33" s="67"/>
      <c r="J33" s="64"/>
      <c r="K33" s="48"/>
      <c r="L33" s="60">
        <f t="shared" si="4"/>
        <v>0</v>
      </c>
      <c r="M33" s="60"/>
      <c r="N33" s="27"/>
      <c r="O33" s="42"/>
      <c r="P33" s="43"/>
    </row>
    <row r="34" spans="1:16" ht="15.75" customHeight="1">
      <c r="A34" s="7" t="s">
        <v>28</v>
      </c>
      <c r="B34" s="16"/>
      <c r="C34" s="30">
        <v>-33.799999999999997</v>
      </c>
      <c r="D34" s="16">
        <v>-19.8</v>
      </c>
      <c r="E34" s="11" t="e">
        <f t="shared" si="5"/>
        <v>#DIV/0!</v>
      </c>
      <c r="F34" s="10"/>
      <c r="G34" s="11"/>
      <c r="H34" s="10"/>
      <c r="I34" s="67">
        <v>-10.199999999999999</v>
      </c>
      <c r="J34" s="64">
        <v>-10.199999999999999</v>
      </c>
      <c r="K34" s="48">
        <f t="shared" si="2"/>
        <v>100</v>
      </c>
      <c r="L34" s="60">
        <f t="shared" si="4"/>
        <v>-9.6000000000000014</v>
      </c>
      <c r="M34" s="60">
        <f t="shared" si="3"/>
        <v>194.11764705882354</v>
      </c>
      <c r="N34" s="27"/>
      <c r="O34" s="42"/>
      <c r="P34" s="43"/>
    </row>
    <row r="35" spans="1:16" ht="21.75" customHeight="1">
      <c r="A35" s="28" t="s">
        <v>34</v>
      </c>
      <c r="B35" s="5">
        <f>B7+B31+B32+B33+B34</f>
        <v>336585.6</v>
      </c>
      <c r="C35" s="5">
        <f t="shared" ref="C35:P35" si="11">C7+C31+C32+C33+C34</f>
        <v>336739</v>
      </c>
      <c r="D35" s="5">
        <f t="shared" si="11"/>
        <v>39441.5</v>
      </c>
      <c r="E35" s="5" t="e">
        <f t="shared" si="11"/>
        <v>#DIV/0!</v>
      </c>
      <c r="F35" s="5">
        <f t="shared" si="11"/>
        <v>22.879408478080222</v>
      </c>
      <c r="G35" s="5">
        <f t="shared" si="11"/>
        <v>0</v>
      </c>
      <c r="H35" s="5" t="e">
        <f t="shared" si="11"/>
        <v>#DIV/0!</v>
      </c>
      <c r="I35" s="68">
        <f>I7+I31+I32+I33+I34</f>
        <v>349044.79999999993</v>
      </c>
      <c r="J35" s="68">
        <f t="shared" ref="J35" si="12">J7+J31+J32+J33+J34</f>
        <v>40004.620000000003</v>
      </c>
      <c r="K35" s="68" t="e">
        <f t="shared" si="11"/>
        <v>#DIV/0!</v>
      </c>
      <c r="L35" s="69">
        <f t="shared" si="4"/>
        <v>-563.12000000000262</v>
      </c>
      <c r="M35" s="69">
        <f t="shared" si="3"/>
        <v>98.592362582121766</v>
      </c>
      <c r="N35" s="53">
        <f t="shared" si="11"/>
        <v>3927</v>
      </c>
      <c r="O35" s="5">
        <f t="shared" si="11"/>
        <v>3840.4</v>
      </c>
      <c r="P35" s="5">
        <f t="shared" si="11"/>
        <v>-86.60000000000008</v>
      </c>
    </row>
    <row r="36" spans="1:16" s="25" customFormat="1" ht="14.25" hidden="1" customHeight="1">
      <c r="A36" s="20" t="s">
        <v>32</v>
      </c>
      <c r="B36" s="20"/>
      <c r="C36" s="21"/>
      <c r="D36" s="21"/>
      <c r="E36" s="21"/>
      <c r="F36" s="22"/>
      <c r="G36" s="23"/>
      <c r="H36" s="22"/>
      <c r="I36" s="21"/>
      <c r="J36" s="21"/>
      <c r="K36" s="22"/>
      <c r="L36" s="22"/>
      <c r="M36" s="21"/>
      <c r="N36" s="24"/>
      <c r="O36" s="24"/>
      <c r="P36" s="24"/>
    </row>
    <row r="37" spans="1:16" ht="21.75" hidden="1" customHeight="1">
      <c r="A37" s="26"/>
      <c r="B37" s="2"/>
    </row>
    <row r="38" spans="1:16" hidden="1"/>
    <row r="39" spans="1:16">
      <c r="A39" s="49" t="s">
        <v>43</v>
      </c>
    </row>
    <row r="40" spans="1:16">
      <c r="F40" s="29"/>
    </row>
  </sheetData>
  <mergeCells count="8">
    <mergeCell ref="A1:P1"/>
    <mergeCell ref="A2:P2"/>
    <mergeCell ref="A3:P3"/>
    <mergeCell ref="J4:P4"/>
    <mergeCell ref="A5:A6"/>
    <mergeCell ref="B5:H5"/>
    <mergeCell ref="I5:M5"/>
    <mergeCell ref="N5:P5"/>
  </mergeCells>
  <pageMargins left="0.31496062992125984" right="0.31496062992125984" top="0.94488188976377963" bottom="0.15748031496062992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topLeftCell="A2" zoomScaleNormal="100" workbookViewId="0">
      <selection sqref="A1:XFD1048576"/>
    </sheetView>
  </sheetViews>
  <sheetFormatPr defaultColWidth="9.1796875" defaultRowHeight="16.5"/>
  <cols>
    <col min="1" max="1" width="41.1796875" style="1" customWidth="1"/>
    <col min="2" max="2" width="12.54296875" style="1" hidden="1" customWidth="1"/>
    <col min="3" max="4" width="12.54296875" style="1" customWidth="1"/>
    <col min="5" max="5" width="10.7265625" style="1" hidden="1" customWidth="1"/>
    <col min="6" max="6" width="10.7265625" style="1" customWidth="1"/>
    <col min="7" max="7" width="9.453125" style="1" hidden="1" customWidth="1"/>
    <col min="8" max="8" width="8.7265625" style="1" hidden="1" customWidth="1"/>
    <col min="9" max="9" width="10.26953125" style="1" customWidth="1"/>
    <col min="10" max="10" width="10.90625" style="2" customWidth="1"/>
    <col min="11" max="11" width="5.7265625" style="1" hidden="1" customWidth="1"/>
    <col min="12" max="12" width="11.54296875" style="1" customWidth="1"/>
    <col min="13" max="13" width="8" style="1" customWidth="1"/>
    <col min="14" max="15" width="10.1796875" style="1" customWidth="1"/>
    <col min="16" max="16" width="9.1796875" style="1" customWidth="1"/>
    <col min="17" max="16384" width="9.1796875" style="1"/>
  </cols>
  <sheetData>
    <row r="1" spans="1:16" ht="18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21.75" hidden="1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4.25" customHeight="1">
      <c r="J4" s="123" t="s">
        <v>42</v>
      </c>
      <c r="K4" s="123"/>
      <c r="L4" s="123"/>
      <c r="M4" s="123"/>
      <c r="N4" s="123"/>
      <c r="O4" s="123"/>
      <c r="P4" s="123"/>
    </row>
    <row r="5" spans="1:16" ht="29.25" customHeight="1">
      <c r="A5" s="112" t="s">
        <v>2</v>
      </c>
      <c r="B5" s="114" t="s">
        <v>48</v>
      </c>
      <c r="C5" s="115"/>
      <c r="D5" s="115"/>
      <c r="E5" s="115"/>
      <c r="F5" s="115"/>
      <c r="G5" s="115"/>
      <c r="H5" s="116"/>
      <c r="I5" s="120" t="s">
        <v>49</v>
      </c>
      <c r="J5" s="121"/>
      <c r="K5" s="121"/>
      <c r="L5" s="121"/>
      <c r="M5" s="122"/>
      <c r="N5" s="117" t="s">
        <v>3</v>
      </c>
      <c r="O5" s="118"/>
      <c r="P5" s="119"/>
    </row>
    <row r="6" spans="1:16" ht="63" customHeight="1">
      <c r="A6" s="113"/>
      <c r="B6" s="74" t="s">
        <v>35</v>
      </c>
      <c r="C6" s="74" t="s">
        <v>45</v>
      </c>
      <c r="D6" s="74" t="s">
        <v>58</v>
      </c>
      <c r="E6" s="74" t="s">
        <v>37</v>
      </c>
      <c r="F6" s="74" t="s">
        <v>38</v>
      </c>
      <c r="G6" s="35" t="s">
        <v>4</v>
      </c>
      <c r="H6" s="35" t="s">
        <v>5</v>
      </c>
      <c r="I6" s="46" t="s">
        <v>36</v>
      </c>
      <c r="J6" s="46" t="s">
        <v>59</v>
      </c>
      <c r="K6" s="47" t="s">
        <v>6</v>
      </c>
      <c r="L6" s="46" t="s">
        <v>44</v>
      </c>
      <c r="M6" s="46" t="s">
        <v>6</v>
      </c>
      <c r="N6" s="36" t="s">
        <v>46</v>
      </c>
      <c r="O6" s="36" t="s">
        <v>60</v>
      </c>
      <c r="P6" s="36" t="s">
        <v>7</v>
      </c>
    </row>
    <row r="7" spans="1:16" s="2" customFormat="1" ht="23.25" customHeight="1">
      <c r="A7" s="3" t="s">
        <v>8</v>
      </c>
      <c r="B7" s="4">
        <f>B19+B30</f>
        <v>86090.3</v>
      </c>
      <c r="C7" s="4">
        <f>C19+C30</f>
        <v>84344.6</v>
      </c>
      <c r="D7" s="4">
        <f>D19+D30</f>
        <v>19811.200000000004</v>
      </c>
      <c r="E7" s="31">
        <f>D7/B7*100</f>
        <v>23.012116347602461</v>
      </c>
      <c r="F7" s="6">
        <f t="shared" ref="F7:F27" si="0">(D7/C7)*100</f>
        <v>23.488403525536906</v>
      </c>
      <c r="G7" s="4">
        <f>G19+G30</f>
        <v>0</v>
      </c>
      <c r="H7" s="6" t="e">
        <f>(D7-D8)/G7*100</f>
        <v>#DIV/0!</v>
      </c>
      <c r="I7" s="70">
        <f>I19+I30</f>
        <v>82265.099999999991</v>
      </c>
      <c r="J7" s="68">
        <f>J19+J30</f>
        <v>16593.400000000001</v>
      </c>
      <c r="K7" s="70" t="e">
        <f t="shared" ref="K7:L7" si="1">K19+K30</f>
        <v>#DIV/0!</v>
      </c>
      <c r="L7" s="70">
        <f t="shared" si="1"/>
        <v>3217.8000000000029</v>
      </c>
      <c r="M7" s="71">
        <f>D7/J7*100</f>
        <v>119.39204744054868</v>
      </c>
      <c r="N7" s="37">
        <f>N19+N30</f>
        <v>3927</v>
      </c>
      <c r="O7" s="37">
        <f>O19+O30</f>
        <v>4048.1000000000004</v>
      </c>
      <c r="P7" s="37">
        <f>P19+P30</f>
        <v>121.10000000000019</v>
      </c>
    </row>
    <row r="8" spans="1:16" ht="15" customHeight="1">
      <c r="A8" s="7" t="s">
        <v>9</v>
      </c>
      <c r="B8" s="8">
        <v>21686</v>
      </c>
      <c r="C8" s="8">
        <v>21686</v>
      </c>
      <c r="D8" s="9">
        <v>5090.1000000000004</v>
      </c>
      <c r="E8" s="11">
        <f>D8/B8*100</f>
        <v>23.471825140643734</v>
      </c>
      <c r="F8" s="10">
        <f t="shared" si="0"/>
        <v>23.471825140643734</v>
      </c>
      <c r="G8" s="11"/>
      <c r="H8" s="10"/>
      <c r="I8" s="58">
        <v>21738.1</v>
      </c>
      <c r="J8" s="59">
        <v>4865.6000000000004</v>
      </c>
      <c r="K8" s="48">
        <f t="shared" ref="K8:K34" si="2">(J8/I8)*100</f>
        <v>22.38282094571283</v>
      </c>
      <c r="L8" s="60">
        <f>D8-J8</f>
        <v>224.5</v>
      </c>
      <c r="M8" s="60">
        <f t="shared" ref="M8:M35" si="3">D8/J8*100</f>
        <v>104.614024991779</v>
      </c>
      <c r="N8" s="9">
        <v>224.4</v>
      </c>
      <c r="O8" s="15">
        <v>234.7</v>
      </c>
      <c r="P8" s="38">
        <f>O8-N8</f>
        <v>10.299999999999983</v>
      </c>
    </row>
    <row r="9" spans="1:16" ht="15" customHeight="1">
      <c r="A9" s="7" t="s">
        <v>41</v>
      </c>
      <c r="B9" s="8">
        <v>9468.7000000000007</v>
      </c>
      <c r="C9" s="8">
        <v>7533.1</v>
      </c>
      <c r="D9" s="9">
        <v>1835.3</v>
      </c>
      <c r="E9" s="11"/>
      <c r="F9" s="10"/>
      <c r="G9" s="11"/>
      <c r="H9" s="10"/>
      <c r="I9" s="58">
        <v>8084.3</v>
      </c>
      <c r="J9" s="59">
        <v>1737.3</v>
      </c>
      <c r="K9" s="48"/>
      <c r="L9" s="60">
        <f t="shared" ref="L9:L35" si="4">D9-J9</f>
        <v>98</v>
      </c>
      <c r="M9" s="60">
        <f t="shared" si="3"/>
        <v>105.6409370862833</v>
      </c>
      <c r="N9" s="9"/>
      <c r="O9" s="15"/>
      <c r="P9" s="38"/>
    </row>
    <row r="10" spans="1:16" ht="15" customHeight="1">
      <c r="A10" s="7" t="s">
        <v>10</v>
      </c>
      <c r="B10" s="8">
        <v>18350</v>
      </c>
      <c r="C10" s="8">
        <v>18350</v>
      </c>
      <c r="D10" s="9">
        <v>2830.4</v>
      </c>
      <c r="E10" s="11">
        <f t="shared" ref="E10:E34" si="5">D10/B10*100</f>
        <v>15.424523160762943</v>
      </c>
      <c r="F10" s="10">
        <f t="shared" si="0"/>
        <v>15.424523160762943</v>
      </c>
      <c r="G10" s="11"/>
      <c r="H10" s="10" t="e">
        <f t="shared" ref="H10:H18" si="6">D10/G10*100</f>
        <v>#DIV/0!</v>
      </c>
      <c r="I10" s="58">
        <v>16550</v>
      </c>
      <c r="J10" s="59">
        <v>1524.9</v>
      </c>
      <c r="K10" s="48"/>
      <c r="L10" s="60">
        <f t="shared" si="4"/>
        <v>1305.5</v>
      </c>
      <c r="M10" s="60">
        <f t="shared" si="3"/>
        <v>185.61217128992064</v>
      </c>
      <c r="N10" s="9">
        <v>204.7</v>
      </c>
      <c r="O10" s="39">
        <v>703.1</v>
      </c>
      <c r="P10" s="38">
        <f t="shared" ref="P10:P18" si="7">O10-N10</f>
        <v>498.40000000000003</v>
      </c>
    </row>
    <row r="11" spans="1:16" ht="15" customHeight="1">
      <c r="A11" s="7" t="s">
        <v>11</v>
      </c>
      <c r="B11" s="8">
        <v>2966.4</v>
      </c>
      <c r="C11" s="8">
        <v>2966.4</v>
      </c>
      <c r="D11" s="9">
        <v>616.5</v>
      </c>
      <c r="E11" s="11">
        <f t="shared" si="5"/>
        <v>20.782766990291261</v>
      </c>
      <c r="F11" s="10">
        <f t="shared" si="0"/>
        <v>20.782766990291261</v>
      </c>
      <c r="G11" s="11"/>
      <c r="H11" s="10" t="e">
        <f t="shared" si="6"/>
        <v>#DIV/0!</v>
      </c>
      <c r="I11" s="58">
        <v>2671.7</v>
      </c>
      <c r="J11" s="59">
        <v>688.8</v>
      </c>
      <c r="K11" s="48">
        <f>(J11/I12)*100</f>
        <v>132.87037037037038</v>
      </c>
      <c r="L11" s="60">
        <f t="shared" si="4"/>
        <v>-72.299999999999955</v>
      </c>
      <c r="M11" s="60">
        <f t="shared" si="3"/>
        <v>89.503484320557504</v>
      </c>
      <c r="N11" s="9">
        <v>108.2</v>
      </c>
      <c r="O11" s="39">
        <v>124.9</v>
      </c>
      <c r="P11" s="38">
        <f t="shared" si="7"/>
        <v>16.700000000000003</v>
      </c>
    </row>
    <row r="12" spans="1:16" ht="15" customHeight="1">
      <c r="A12" s="7" t="s">
        <v>12</v>
      </c>
      <c r="B12" s="8">
        <v>434.3</v>
      </c>
      <c r="C12" s="8">
        <v>434.3</v>
      </c>
      <c r="D12" s="9">
        <v>445.6</v>
      </c>
      <c r="E12" s="11">
        <f t="shared" si="5"/>
        <v>102.60188809578632</v>
      </c>
      <c r="F12" s="10">
        <f t="shared" si="0"/>
        <v>102.60188809578632</v>
      </c>
      <c r="G12" s="11"/>
      <c r="H12" s="10" t="e">
        <f t="shared" si="6"/>
        <v>#DIV/0!</v>
      </c>
      <c r="I12" s="58">
        <v>518.4</v>
      </c>
      <c r="J12" s="59">
        <v>469.7</v>
      </c>
      <c r="K12" s="48">
        <f>(J12/I13)*100</f>
        <v>920.98039215686265</v>
      </c>
      <c r="L12" s="60">
        <f t="shared" si="4"/>
        <v>-24.099999999999966</v>
      </c>
      <c r="M12" s="60">
        <f t="shared" si="3"/>
        <v>94.869065360868646</v>
      </c>
      <c r="N12" s="9">
        <v>4.7</v>
      </c>
      <c r="O12" s="39">
        <v>95.5</v>
      </c>
      <c r="P12" s="38">
        <f t="shared" si="7"/>
        <v>90.8</v>
      </c>
    </row>
    <row r="13" spans="1:16" ht="15" customHeight="1">
      <c r="A13" s="7" t="s">
        <v>39</v>
      </c>
      <c r="B13" s="8">
        <v>50.8</v>
      </c>
      <c r="C13" s="8">
        <v>50.8</v>
      </c>
      <c r="D13" s="9">
        <v>46.4</v>
      </c>
      <c r="E13" s="11">
        <f t="shared" si="5"/>
        <v>91.338582677165363</v>
      </c>
      <c r="F13" s="10">
        <f>(D13/C13)*100</f>
        <v>91.338582677165363</v>
      </c>
      <c r="G13" s="11"/>
      <c r="H13" s="10" t="e">
        <f>D13/G13*100</f>
        <v>#DIV/0!</v>
      </c>
      <c r="I13" s="58">
        <v>51</v>
      </c>
      <c r="J13" s="59">
        <v>18.8</v>
      </c>
      <c r="K13" s="48"/>
      <c r="L13" s="60">
        <f t="shared" si="4"/>
        <v>27.599999999999998</v>
      </c>
      <c r="M13" s="60">
        <f t="shared" si="3"/>
        <v>246.80851063829786</v>
      </c>
      <c r="N13" s="9">
        <v>7.8</v>
      </c>
      <c r="O13" s="15">
        <v>0</v>
      </c>
      <c r="P13" s="38">
        <f t="shared" si="7"/>
        <v>-7.8</v>
      </c>
    </row>
    <row r="14" spans="1:16" ht="15" customHeight="1">
      <c r="A14" s="7" t="s">
        <v>13</v>
      </c>
      <c r="B14" s="8">
        <v>1503.5</v>
      </c>
      <c r="C14" s="8">
        <v>1503.5</v>
      </c>
      <c r="D14" s="9">
        <v>80.5</v>
      </c>
      <c r="E14" s="11">
        <f t="shared" si="5"/>
        <v>5.3541735949451281</v>
      </c>
      <c r="F14" s="10">
        <f t="shared" si="0"/>
        <v>5.3541735949451281</v>
      </c>
      <c r="G14" s="11"/>
      <c r="H14" s="10" t="e">
        <f t="shared" si="6"/>
        <v>#DIV/0!</v>
      </c>
      <c r="I14" s="58">
        <v>1466.7</v>
      </c>
      <c r="J14" s="59">
        <v>67.2</v>
      </c>
      <c r="K14" s="48">
        <f>(J14/I15)*100</f>
        <v>1.0827009521968196</v>
      </c>
      <c r="L14" s="60">
        <f t="shared" si="4"/>
        <v>13.299999999999997</v>
      </c>
      <c r="M14" s="60">
        <f t="shared" si="3"/>
        <v>119.79166666666666</v>
      </c>
      <c r="N14" s="11">
        <v>1260.5999999999999</v>
      </c>
      <c r="O14" s="39">
        <v>1064.4000000000001</v>
      </c>
      <c r="P14" s="38">
        <f t="shared" si="7"/>
        <v>-196.19999999999982</v>
      </c>
    </row>
    <row r="15" spans="1:16" ht="15" customHeight="1">
      <c r="A15" s="7" t="s">
        <v>14</v>
      </c>
      <c r="B15" s="8">
        <v>7915.2</v>
      </c>
      <c r="C15" s="8">
        <v>7915.2</v>
      </c>
      <c r="D15" s="9">
        <v>1443.1</v>
      </c>
      <c r="E15" s="11">
        <f t="shared" si="5"/>
        <v>18.232009298564787</v>
      </c>
      <c r="F15" s="10">
        <f t="shared" si="0"/>
        <v>18.232009298564787</v>
      </c>
      <c r="G15" s="11"/>
      <c r="H15" s="10" t="e">
        <f t="shared" si="6"/>
        <v>#DIV/0!</v>
      </c>
      <c r="I15" s="58">
        <v>6206.7</v>
      </c>
      <c r="J15" s="59">
        <v>1337.8</v>
      </c>
      <c r="K15" s="48">
        <f>(J15/I16)*100</f>
        <v>44.699121253633592</v>
      </c>
      <c r="L15" s="60">
        <f t="shared" si="4"/>
        <v>105.29999999999995</v>
      </c>
      <c r="M15" s="60">
        <f t="shared" si="3"/>
        <v>107.87113170877561</v>
      </c>
      <c r="N15" s="9">
        <v>25.6</v>
      </c>
      <c r="O15" s="15">
        <v>22.8</v>
      </c>
      <c r="P15" s="38">
        <f t="shared" si="7"/>
        <v>-2.8000000000000007</v>
      </c>
    </row>
    <row r="16" spans="1:16" ht="15" customHeight="1">
      <c r="A16" s="7" t="s">
        <v>15</v>
      </c>
      <c r="B16" s="8">
        <v>3396.6</v>
      </c>
      <c r="C16" s="8">
        <v>3396.6</v>
      </c>
      <c r="D16" s="9">
        <v>593.70000000000005</v>
      </c>
      <c r="E16" s="11">
        <f t="shared" si="5"/>
        <v>17.479243949832188</v>
      </c>
      <c r="F16" s="10">
        <f t="shared" si="0"/>
        <v>17.479243949832188</v>
      </c>
      <c r="G16" s="11"/>
      <c r="H16" s="10" t="e">
        <f t="shared" si="6"/>
        <v>#DIV/0!</v>
      </c>
      <c r="I16" s="58">
        <v>2992.9</v>
      </c>
      <c r="J16" s="59">
        <v>531.5</v>
      </c>
      <c r="K16" s="48">
        <f>(J16/I17)*100</f>
        <v>229.19361793876672</v>
      </c>
      <c r="L16" s="60">
        <f t="shared" si="4"/>
        <v>62.200000000000045</v>
      </c>
      <c r="M16" s="60">
        <f t="shared" si="3"/>
        <v>111.70272812793979</v>
      </c>
      <c r="N16" s="9">
        <v>644.70000000000005</v>
      </c>
      <c r="O16" s="15">
        <v>634.1</v>
      </c>
      <c r="P16" s="38">
        <f t="shared" si="7"/>
        <v>-10.600000000000023</v>
      </c>
    </row>
    <row r="17" spans="1:16" ht="15" customHeight="1">
      <c r="A17" s="7" t="s">
        <v>16</v>
      </c>
      <c r="B17" s="8">
        <v>163.80000000000001</v>
      </c>
      <c r="C17" s="8">
        <v>165.8</v>
      </c>
      <c r="D17" s="9">
        <v>29.7</v>
      </c>
      <c r="E17" s="11">
        <f t="shared" si="5"/>
        <v>18.131868131868131</v>
      </c>
      <c r="F17" s="10">
        <f t="shared" si="0"/>
        <v>17.913148371531964</v>
      </c>
      <c r="G17" s="11"/>
      <c r="H17" s="10" t="e">
        <f t="shared" si="6"/>
        <v>#DIV/0!</v>
      </c>
      <c r="I17" s="64">
        <v>231.9</v>
      </c>
      <c r="J17" s="59">
        <v>58.3</v>
      </c>
      <c r="K17" s="48" t="e">
        <f>(J17/I18)*100</f>
        <v>#DIV/0!</v>
      </c>
      <c r="L17" s="60">
        <f t="shared" si="4"/>
        <v>-28.599999999999998</v>
      </c>
      <c r="M17" s="60">
        <f t="shared" si="3"/>
        <v>50.943396226415096</v>
      </c>
      <c r="N17" s="15"/>
      <c r="O17" s="15"/>
      <c r="P17" s="38">
        <f t="shared" si="7"/>
        <v>0</v>
      </c>
    </row>
    <row r="18" spans="1:16" ht="15" hidden="1" customHeight="1">
      <c r="A18" s="7" t="s">
        <v>17</v>
      </c>
      <c r="B18" s="8">
        <v>0</v>
      </c>
      <c r="C18" s="8">
        <v>0</v>
      </c>
      <c r="D18" s="9"/>
      <c r="E18" s="11" t="e">
        <f t="shared" si="5"/>
        <v>#DIV/0!</v>
      </c>
      <c r="F18" s="10"/>
      <c r="G18" s="11"/>
      <c r="H18" s="10" t="e">
        <f t="shared" si="6"/>
        <v>#DIV/0!</v>
      </c>
      <c r="I18" s="58">
        <v>0</v>
      </c>
      <c r="J18" s="59"/>
      <c r="K18" s="48" t="e">
        <f>(J18/#REF!)*100</f>
        <v>#REF!</v>
      </c>
      <c r="L18" s="60">
        <f t="shared" si="4"/>
        <v>0</v>
      </c>
      <c r="M18" s="60"/>
      <c r="N18" s="15"/>
      <c r="O18" s="15"/>
      <c r="P18" s="38">
        <f t="shared" si="7"/>
        <v>0</v>
      </c>
    </row>
    <row r="19" spans="1:16" ht="15.75" customHeight="1">
      <c r="A19" s="12" t="s">
        <v>18</v>
      </c>
      <c r="B19" s="13">
        <f>SUM(B8:B18)</f>
        <v>65935.3</v>
      </c>
      <c r="C19" s="4">
        <f>SUM(C8:C18)</f>
        <v>64001.700000000004</v>
      </c>
      <c r="D19" s="4">
        <f>SUM(D8:D18)</f>
        <v>13011.300000000003</v>
      </c>
      <c r="E19" s="31">
        <f t="shared" si="5"/>
        <v>19.733435655862642</v>
      </c>
      <c r="F19" s="14">
        <f t="shared" si="0"/>
        <v>20.329616244568509</v>
      </c>
      <c r="G19" s="4">
        <f>SUM(G8:G18)</f>
        <v>0</v>
      </c>
      <c r="H19" s="6" t="e">
        <f>(D19-D8)/G19*100</f>
        <v>#DIV/0!</v>
      </c>
      <c r="I19" s="62">
        <f>SUM(I8:I18)</f>
        <v>60511.69999999999</v>
      </c>
      <c r="J19" s="62">
        <f>SUM(J8:J18)</f>
        <v>11299.9</v>
      </c>
      <c r="K19" s="54">
        <f t="shared" si="2"/>
        <v>18.673909343151823</v>
      </c>
      <c r="L19" s="63">
        <f t="shared" si="4"/>
        <v>1711.4000000000033</v>
      </c>
      <c r="M19" s="63">
        <f t="shared" si="3"/>
        <v>115.14526677227235</v>
      </c>
      <c r="N19" s="55">
        <f>SUM(N8:N18)</f>
        <v>2480.6999999999998</v>
      </c>
      <c r="O19" s="44">
        <f>SUM(O8:O18)</f>
        <v>2879.5000000000005</v>
      </c>
      <c r="P19" s="40">
        <f>SUM(P8:P18)</f>
        <v>398.80000000000024</v>
      </c>
    </row>
    <row r="20" spans="1:16" ht="15" customHeight="1">
      <c r="A20" s="7" t="s">
        <v>19</v>
      </c>
      <c r="B20" s="8">
        <f>2057.1+81</f>
        <v>2138.1</v>
      </c>
      <c r="C20" s="8">
        <f>2057.1+81</f>
        <v>2138.1</v>
      </c>
      <c r="D20" s="9">
        <v>467.7</v>
      </c>
      <c r="E20" s="11">
        <f t="shared" si="5"/>
        <v>21.87456152658903</v>
      </c>
      <c r="F20" s="10">
        <f t="shared" si="0"/>
        <v>21.87456152658903</v>
      </c>
      <c r="G20" s="11"/>
      <c r="H20" s="10" t="e">
        <f t="shared" ref="H20:H29" si="8">D20/G20*100</f>
        <v>#DIV/0!</v>
      </c>
      <c r="I20" s="58">
        <f>1834+179.4</f>
        <v>2013.4</v>
      </c>
      <c r="J20" s="59">
        <v>294.10000000000002</v>
      </c>
      <c r="K20" s="48">
        <f t="shared" si="2"/>
        <v>14.607132214165095</v>
      </c>
      <c r="L20" s="60">
        <f t="shared" si="4"/>
        <v>173.59999999999997</v>
      </c>
      <c r="M20" s="60">
        <f t="shared" si="3"/>
        <v>159.02754165249914</v>
      </c>
      <c r="N20" s="15">
        <v>398</v>
      </c>
      <c r="O20" s="15">
        <v>342</v>
      </c>
      <c r="P20" s="38">
        <f>O20-N20</f>
        <v>-56</v>
      </c>
    </row>
    <row r="21" spans="1:16" ht="15" customHeight="1">
      <c r="A21" s="7" t="s">
        <v>20</v>
      </c>
      <c r="B21" s="8">
        <f>1286.6+1481.7</f>
        <v>2768.3</v>
      </c>
      <c r="C21" s="8">
        <v>2768</v>
      </c>
      <c r="D21" s="9">
        <v>477.3</v>
      </c>
      <c r="E21" s="11">
        <f t="shared" si="5"/>
        <v>17.241628436224396</v>
      </c>
      <c r="F21" s="10">
        <f t="shared" si="0"/>
        <v>17.243497109826588</v>
      </c>
      <c r="G21" s="11"/>
      <c r="H21" s="10" t="e">
        <f t="shared" si="8"/>
        <v>#DIV/0!</v>
      </c>
      <c r="I21" s="58">
        <f>1371.1+996.9</f>
        <v>2368</v>
      </c>
      <c r="J21" s="59">
        <v>485.2</v>
      </c>
      <c r="K21" s="48">
        <f t="shared" si="2"/>
        <v>20.489864864864867</v>
      </c>
      <c r="L21" s="60">
        <f t="shared" si="4"/>
        <v>-7.8999999999999773</v>
      </c>
      <c r="M21" s="60">
        <f t="shared" si="3"/>
        <v>98.371805441055244</v>
      </c>
      <c r="N21" s="9">
        <v>1048.3</v>
      </c>
      <c r="O21" s="9">
        <v>826.6</v>
      </c>
      <c r="P21" s="38">
        <f>O21-N21</f>
        <v>-221.69999999999993</v>
      </c>
    </row>
    <row r="22" spans="1:16" ht="15" hidden="1" customHeight="1">
      <c r="A22" s="7" t="s">
        <v>21</v>
      </c>
      <c r="B22" s="8"/>
      <c r="C22" s="8"/>
      <c r="D22" s="9"/>
      <c r="E22" s="11" t="e">
        <f t="shared" si="5"/>
        <v>#DIV/0!</v>
      </c>
      <c r="F22" s="10"/>
      <c r="G22" s="11"/>
      <c r="H22" s="10"/>
      <c r="I22" s="58"/>
      <c r="J22" s="59"/>
      <c r="K22" s="48"/>
      <c r="L22" s="60">
        <f t="shared" si="4"/>
        <v>0</v>
      </c>
      <c r="M22" s="60" t="e">
        <f t="shared" si="3"/>
        <v>#DIV/0!</v>
      </c>
      <c r="N22" s="15"/>
      <c r="O22" s="15"/>
      <c r="P22" s="38"/>
    </row>
    <row r="23" spans="1:16" ht="15.75" customHeight="1">
      <c r="A23" s="7" t="s">
        <v>22</v>
      </c>
      <c r="B23" s="8">
        <v>1126.7</v>
      </c>
      <c r="C23" s="8">
        <v>1127.7</v>
      </c>
      <c r="D23" s="9">
        <v>223.7</v>
      </c>
      <c r="E23" s="11">
        <f t="shared" si="5"/>
        <v>19.854442176266971</v>
      </c>
      <c r="F23" s="10">
        <f t="shared" si="0"/>
        <v>19.836836037953354</v>
      </c>
      <c r="G23" s="11"/>
      <c r="H23" s="10" t="e">
        <f t="shared" si="8"/>
        <v>#DIV/0!</v>
      </c>
      <c r="I23" s="58">
        <v>1020.4</v>
      </c>
      <c r="J23" s="59">
        <v>194.2</v>
      </c>
      <c r="K23" s="48">
        <f t="shared" si="2"/>
        <v>19.031752254018031</v>
      </c>
      <c r="L23" s="60">
        <f t="shared" si="4"/>
        <v>29.5</v>
      </c>
      <c r="M23" s="60">
        <f t="shared" si="3"/>
        <v>115.19052523171989</v>
      </c>
      <c r="N23" s="15"/>
      <c r="O23" s="15"/>
      <c r="P23" s="38"/>
    </row>
    <row r="24" spans="1:16" ht="15" customHeight="1">
      <c r="A24" s="7" t="s">
        <v>23</v>
      </c>
      <c r="B24" s="8">
        <v>163.30000000000001</v>
      </c>
      <c r="C24" s="8">
        <v>163.30000000000001</v>
      </c>
      <c r="D24" s="9">
        <v>207.9</v>
      </c>
      <c r="E24" s="11">
        <f t="shared" si="5"/>
        <v>127.31169626454377</v>
      </c>
      <c r="F24" s="10">
        <f t="shared" si="0"/>
        <v>127.31169626454377</v>
      </c>
      <c r="G24" s="11"/>
      <c r="H24" s="10" t="e">
        <f t="shared" si="8"/>
        <v>#DIV/0!</v>
      </c>
      <c r="I24" s="58">
        <v>201.2</v>
      </c>
      <c r="J24" s="59">
        <v>98.4</v>
      </c>
      <c r="K24" s="48">
        <f t="shared" si="2"/>
        <v>48.90656063618291</v>
      </c>
      <c r="L24" s="60">
        <f t="shared" si="4"/>
        <v>109.5</v>
      </c>
      <c r="M24" s="60">
        <f t="shared" si="3"/>
        <v>211.28048780487805</v>
      </c>
      <c r="N24" s="15"/>
      <c r="O24" s="15"/>
      <c r="P24" s="38"/>
    </row>
    <row r="25" spans="1:16" ht="26.25" customHeight="1">
      <c r="A25" s="33" t="s">
        <v>40</v>
      </c>
      <c r="B25" s="8">
        <v>13172.3</v>
      </c>
      <c r="C25" s="8">
        <v>13359.5</v>
      </c>
      <c r="D25" s="9">
        <v>5190.3</v>
      </c>
      <c r="E25" s="11">
        <f t="shared" si="5"/>
        <v>39.403141440750673</v>
      </c>
      <c r="F25" s="10">
        <f t="shared" si="0"/>
        <v>38.851004902878103</v>
      </c>
      <c r="G25" s="11"/>
      <c r="H25" s="10" t="e">
        <f t="shared" si="8"/>
        <v>#DIV/0!</v>
      </c>
      <c r="I25" s="58">
        <v>13684.3</v>
      </c>
      <c r="J25" s="59">
        <v>4046.8</v>
      </c>
      <c r="K25" s="48">
        <f>(J25/I25)*100</f>
        <v>29.572575871619307</v>
      </c>
      <c r="L25" s="60">
        <f t="shared" si="4"/>
        <v>1143.5</v>
      </c>
      <c r="M25" s="60">
        <f t="shared" si="3"/>
        <v>128.25689433626567</v>
      </c>
      <c r="N25" s="15"/>
      <c r="O25" s="15"/>
      <c r="P25" s="38"/>
    </row>
    <row r="26" spans="1:16" ht="15" customHeight="1">
      <c r="A26" s="7" t="s">
        <v>24</v>
      </c>
      <c r="B26" s="8">
        <v>353.6</v>
      </c>
      <c r="C26" s="8">
        <v>353.6</v>
      </c>
      <c r="D26" s="9">
        <v>91.3</v>
      </c>
      <c r="E26" s="11">
        <f t="shared" si="5"/>
        <v>25.820135746606333</v>
      </c>
      <c r="F26" s="10">
        <f t="shared" si="0"/>
        <v>25.820135746606333</v>
      </c>
      <c r="G26" s="11"/>
      <c r="H26" s="10" t="e">
        <f t="shared" si="8"/>
        <v>#DIV/0!</v>
      </c>
      <c r="I26" s="58">
        <f>552.6+1037</f>
        <v>1589.6</v>
      </c>
      <c r="J26" s="59">
        <v>39.9</v>
      </c>
      <c r="K26" s="48">
        <f t="shared" si="2"/>
        <v>2.5100654252642176</v>
      </c>
      <c r="L26" s="60">
        <f t="shared" si="4"/>
        <v>51.4</v>
      </c>
      <c r="M26" s="60">
        <f t="shared" si="3"/>
        <v>228.82205513784459</v>
      </c>
      <c r="N26" s="15"/>
      <c r="O26" s="15"/>
      <c r="P26" s="38"/>
    </row>
    <row r="27" spans="1:16" ht="15" customHeight="1">
      <c r="A27" s="7" t="s">
        <v>25</v>
      </c>
      <c r="B27" s="8">
        <v>76.5</v>
      </c>
      <c r="C27" s="8">
        <v>76.5</v>
      </c>
      <c r="D27" s="11">
        <v>69.599999999999994</v>
      </c>
      <c r="E27" s="11">
        <f t="shared" si="5"/>
        <v>90.980392156862735</v>
      </c>
      <c r="F27" s="10">
        <f t="shared" si="0"/>
        <v>90.980392156862735</v>
      </c>
      <c r="G27" s="11"/>
      <c r="H27" s="10" t="e">
        <f t="shared" si="8"/>
        <v>#DIV/0!</v>
      </c>
      <c r="I27" s="58">
        <v>392.2</v>
      </c>
      <c r="J27" s="61">
        <v>89.2</v>
      </c>
      <c r="K27" s="48">
        <f t="shared" si="2"/>
        <v>22.743498215196333</v>
      </c>
      <c r="L27" s="60">
        <f t="shared" si="4"/>
        <v>-19.600000000000009</v>
      </c>
      <c r="M27" s="60">
        <f t="shared" si="3"/>
        <v>78.026905829596402</v>
      </c>
      <c r="N27" s="15"/>
      <c r="O27" s="15"/>
      <c r="P27" s="38"/>
    </row>
    <row r="28" spans="1:16" ht="15" customHeight="1">
      <c r="A28" s="7" t="s">
        <v>26</v>
      </c>
      <c r="B28" s="8"/>
      <c r="C28" s="8"/>
      <c r="D28" s="9">
        <v>7.2</v>
      </c>
      <c r="E28" s="11"/>
      <c r="F28" s="10"/>
      <c r="G28" s="11"/>
      <c r="H28" s="10" t="e">
        <f t="shared" si="8"/>
        <v>#DIV/0!</v>
      </c>
      <c r="I28" s="58"/>
      <c r="J28" s="59">
        <v>5.6</v>
      </c>
      <c r="K28" s="48" t="e">
        <f t="shared" si="2"/>
        <v>#DIV/0!</v>
      </c>
      <c r="L28" s="60">
        <f t="shared" si="4"/>
        <v>1.6000000000000005</v>
      </c>
      <c r="M28" s="60">
        <f t="shared" si="3"/>
        <v>128.57142857142858</v>
      </c>
      <c r="N28" s="15"/>
      <c r="O28" s="15"/>
      <c r="P28" s="38"/>
    </row>
    <row r="29" spans="1:16" ht="16.5" customHeight="1">
      <c r="A29" s="7" t="s">
        <v>27</v>
      </c>
      <c r="B29" s="8">
        <v>356.2</v>
      </c>
      <c r="C29" s="8">
        <v>356.2</v>
      </c>
      <c r="D29" s="9">
        <v>64.900000000000006</v>
      </c>
      <c r="E29" s="11">
        <f t="shared" si="5"/>
        <v>18.220101066816397</v>
      </c>
      <c r="F29" s="10">
        <f t="shared" ref="F29:F38" si="9">(D29/C29)*100</f>
        <v>18.220101066816397</v>
      </c>
      <c r="G29" s="11"/>
      <c r="H29" s="10" t="e">
        <f t="shared" si="8"/>
        <v>#DIV/0!</v>
      </c>
      <c r="I29" s="58">
        <v>484.3</v>
      </c>
      <c r="J29" s="59">
        <v>40.1</v>
      </c>
      <c r="K29" s="48">
        <f t="shared" si="2"/>
        <v>8.2799917406566177</v>
      </c>
      <c r="L29" s="60">
        <f t="shared" si="4"/>
        <v>24.800000000000004</v>
      </c>
      <c r="M29" s="60">
        <f t="shared" si="3"/>
        <v>161.84538653366585</v>
      </c>
      <c r="N29" s="15"/>
      <c r="O29" s="15"/>
      <c r="P29" s="38"/>
    </row>
    <row r="30" spans="1:16" ht="16.5" customHeight="1">
      <c r="A30" s="12" t="s">
        <v>29</v>
      </c>
      <c r="B30" s="13">
        <f>SUM(B20:B29)</f>
        <v>20154.999999999996</v>
      </c>
      <c r="C30" s="13">
        <f>SUM(C20:C29)</f>
        <v>20342.899999999998</v>
      </c>
      <c r="D30" s="13">
        <f>SUM(D20:D29)</f>
        <v>6799.9000000000005</v>
      </c>
      <c r="E30" s="50">
        <f t="shared" si="5"/>
        <v>33.738030265442823</v>
      </c>
      <c r="F30" s="51">
        <f t="shared" ref="F30:K30" si="10">SUM(F20:F29)</f>
        <v>360.13822481207626</v>
      </c>
      <c r="G30" s="51">
        <f t="shared" si="10"/>
        <v>0</v>
      </c>
      <c r="H30" s="51" t="e">
        <f t="shared" si="10"/>
        <v>#DIV/0!</v>
      </c>
      <c r="I30" s="65">
        <f t="shared" si="10"/>
        <v>21753.399999999998</v>
      </c>
      <c r="J30" s="65">
        <f>SUM(J20:J29)</f>
        <v>5293.5000000000009</v>
      </c>
      <c r="K30" s="65" t="e">
        <f t="shared" si="10"/>
        <v>#DIV/0!</v>
      </c>
      <c r="L30" s="63">
        <f t="shared" si="4"/>
        <v>1506.3999999999996</v>
      </c>
      <c r="M30" s="63">
        <f t="shared" si="3"/>
        <v>128.45754226882025</v>
      </c>
      <c r="N30" s="52">
        <f>SUM(N20:N29)</f>
        <v>1446.3</v>
      </c>
      <c r="O30" s="40">
        <f>SUM(O20:O29)</f>
        <v>1168.5999999999999</v>
      </c>
      <c r="P30" s="41">
        <f>O30-N30</f>
        <v>-277.70000000000005</v>
      </c>
    </row>
    <row r="31" spans="1:16" ht="27.75" customHeight="1">
      <c r="A31" s="19" t="s">
        <v>31</v>
      </c>
      <c r="B31" s="16">
        <v>250495.3</v>
      </c>
      <c r="C31" s="16">
        <v>275589.7</v>
      </c>
      <c r="D31" s="32">
        <v>71339.3</v>
      </c>
      <c r="E31" s="11">
        <f t="shared" si="5"/>
        <v>28.479296817145872</v>
      </c>
      <c r="F31" s="10">
        <f t="shared" si="9"/>
        <v>25.886054522356964</v>
      </c>
      <c r="G31" s="11"/>
      <c r="H31" s="10"/>
      <c r="I31" s="64">
        <f>264623.1-12.8</f>
        <v>264610.3</v>
      </c>
      <c r="J31" s="66">
        <v>54717</v>
      </c>
      <c r="K31" s="48">
        <f>(J31/I31)*100</f>
        <v>20.678333383092042</v>
      </c>
      <c r="L31" s="60">
        <f t="shared" si="4"/>
        <v>16622.300000000003</v>
      </c>
      <c r="M31" s="60">
        <f t="shared" si="3"/>
        <v>130.37867573149114</v>
      </c>
      <c r="N31" s="15"/>
      <c r="O31" s="42"/>
      <c r="P31" s="43"/>
    </row>
    <row r="32" spans="1:16" ht="19" customHeight="1">
      <c r="A32" s="17" t="s">
        <v>30</v>
      </c>
      <c r="B32" s="16"/>
      <c r="C32" s="16">
        <v>40</v>
      </c>
      <c r="D32" s="45">
        <v>40</v>
      </c>
      <c r="E32" s="11"/>
      <c r="F32" s="10">
        <f t="shared" si="9"/>
        <v>100</v>
      </c>
      <c r="G32" s="11"/>
      <c r="H32" s="10"/>
      <c r="I32" s="64">
        <v>2179.6</v>
      </c>
      <c r="J32" s="73">
        <v>15.9</v>
      </c>
      <c r="K32" s="48"/>
      <c r="L32" s="60">
        <f t="shared" si="4"/>
        <v>24.1</v>
      </c>
      <c r="M32" s="60">
        <f t="shared" si="3"/>
        <v>251.57232704402514</v>
      </c>
      <c r="N32" s="27"/>
      <c r="O32" s="42"/>
      <c r="P32" s="43"/>
    </row>
    <row r="33" spans="1:16" ht="15" customHeight="1">
      <c r="A33" s="7" t="s">
        <v>33</v>
      </c>
      <c r="B33" s="16"/>
      <c r="C33" s="30"/>
      <c r="D33" s="16"/>
      <c r="E33" s="11"/>
      <c r="F33" s="10"/>
      <c r="G33" s="11"/>
      <c r="H33" s="10"/>
      <c r="I33" s="67"/>
      <c r="J33" s="64"/>
      <c r="K33" s="48"/>
      <c r="L33" s="60">
        <f t="shared" si="4"/>
        <v>0</v>
      </c>
      <c r="M33" s="60"/>
      <c r="N33" s="27"/>
      <c r="O33" s="42"/>
      <c r="P33" s="43"/>
    </row>
    <row r="34" spans="1:16" ht="15.75" customHeight="1">
      <c r="A34" s="7" t="s">
        <v>28</v>
      </c>
      <c r="B34" s="16"/>
      <c r="C34" s="30">
        <v>-19.8</v>
      </c>
      <c r="D34" s="16">
        <v>-19.8</v>
      </c>
      <c r="E34" s="11" t="e">
        <f t="shared" si="5"/>
        <v>#DIV/0!</v>
      </c>
      <c r="F34" s="10">
        <f t="shared" si="9"/>
        <v>100</v>
      </c>
      <c r="G34" s="11"/>
      <c r="H34" s="10"/>
      <c r="I34" s="67">
        <v>-10.199999999999999</v>
      </c>
      <c r="J34" s="64">
        <v>-10.199999999999999</v>
      </c>
      <c r="K34" s="48">
        <f t="shared" si="2"/>
        <v>100</v>
      </c>
      <c r="L34" s="60">
        <f t="shared" si="4"/>
        <v>-9.6000000000000014</v>
      </c>
      <c r="M34" s="60">
        <f t="shared" si="3"/>
        <v>194.11764705882354</v>
      </c>
      <c r="N34" s="27"/>
      <c r="O34" s="42"/>
      <c r="P34" s="43"/>
    </row>
    <row r="35" spans="1:16" ht="21.75" customHeight="1">
      <c r="A35" s="28" t="s">
        <v>34</v>
      </c>
      <c r="B35" s="5">
        <f>B7+B31+B32+B33+B34</f>
        <v>336585.6</v>
      </c>
      <c r="C35" s="5">
        <f t="shared" ref="C35:P35" si="11">C7+C31+C32+C33+C34</f>
        <v>359954.50000000006</v>
      </c>
      <c r="D35" s="5">
        <f t="shared" si="11"/>
        <v>91170.7</v>
      </c>
      <c r="E35" s="5" t="e">
        <f t="shared" si="11"/>
        <v>#DIV/0!</v>
      </c>
      <c r="F35" s="75">
        <f t="shared" si="9"/>
        <v>25.328395672230791</v>
      </c>
      <c r="G35" s="5">
        <f t="shared" si="11"/>
        <v>0</v>
      </c>
      <c r="H35" s="5" t="e">
        <f t="shared" si="11"/>
        <v>#DIV/0!</v>
      </c>
      <c r="I35" s="68">
        <f>I7+I31+I32+I33+I34</f>
        <v>349044.79999999993</v>
      </c>
      <c r="J35" s="68">
        <f t="shared" ref="J35" si="12">J7+J31+J32+J33+J34</f>
        <v>71316.099999999991</v>
      </c>
      <c r="K35" s="68" t="e">
        <f t="shared" si="11"/>
        <v>#DIV/0!</v>
      </c>
      <c r="L35" s="69">
        <f t="shared" si="4"/>
        <v>19854.600000000006</v>
      </c>
      <c r="M35" s="69">
        <f t="shared" si="3"/>
        <v>127.84027730063761</v>
      </c>
      <c r="N35" s="53">
        <f t="shared" si="11"/>
        <v>3927</v>
      </c>
      <c r="O35" s="5">
        <f t="shared" si="11"/>
        <v>4048.1000000000004</v>
      </c>
      <c r="P35" s="5">
        <f t="shared" si="11"/>
        <v>121.10000000000019</v>
      </c>
    </row>
    <row r="36" spans="1:16" s="25" customFormat="1" ht="14.25" hidden="1" customHeight="1">
      <c r="A36" s="20" t="s">
        <v>32</v>
      </c>
      <c r="B36" s="20"/>
      <c r="C36" s="21"/>
      <c r="D36" s="21"/>
      <c r="E36" s="21"/>
      <c r="F36" s="10" t="e">
        <f t="shared" si="9"/>
        <v>#DIV/0!</v>
      </c>
      <c r="G36" s="23"/>
      <c r="H36" s="22"/>
      <c r="I36" s="21"/>
      <c r="J36" s="21"/>
      <c r="K36" s="22"/>
      <c r="L36" s="22"/>
      <c r="M36" s="21"/>
      <c r="N36" s="24"/>
      <c r="O36" s="24"/>
      <c r="P36" s="24"/>
    </row>
    <row r="37" spans="1:16" ht="21.75" hidden="1" customHeight="1">
      <c r="A37" s="26"/>
      <c r="B37" s="2"/>
      <c r="F37" s="10" t="e">
        <f t="shared" si="9"/>
        <v>#DIV/0!</v>
      </c>
    </row>
    <row r="38" spans="1:16" hidden="1">
      <c r="F38" s="10" t="e">
        <f t="shared" si="9"/>
        <v>#DIV/0!</v>
      </c>
    </row>
    <row r="39" spans="1:16">
      <c r="A39" s="49" t="s">
        <v>43</v>
      </c>
    </row>
    <row r="40" spans="1:16">
      <c r="F40" s="29"/>
    </row>
  </sheetData>
  <mergeCells count="8">
    <mergeCell ref="A1:P1"/>
    <mergeCell ref="A2:P2"/>
    <mergeCell ref="A3:P3"/>
    <mergeCell ref="J4:P4"/>
    <mergeCell ref="A5:A6"/>
    <mergeCell ref="B5:H5"/>
    <mergeCell ref="I5:M5"/>
    <mergeCell ref="N5:P5"/>
  </mergeCells>
  <pageMargins left="0.11811023622047245" right="0.11811023622047245" top="0.94488188976377963" bottom="0.15748031496062992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60" zoomScaleNormal="100" workbookViewId="0">
      <selection sqref="A1:XFD1048576"/>
    </sheetView>
  </sheetViews>
  <sheetFormatPr defaultColWidth="9.1796875" defaultRowHeight="16.5"/>
  <cols>
    <col min="1" max="1" width="41.1796875" style="1" customWidth="1"/>
    <col min="2" max="2" width="12.54296875" style="1" hidden="1" customWidth="1"/>
    <col min="3" max="4" width="12.54296875" style="1" customWidth="1"/>
    <col min="5" max="5" width="10.7265625" style="1" hidden="1" customWidth="1"/>
    <col min="6" max="6" width="10.7265625" style="1" customWidth="1"/>
    <col min="7" max="7" width="9.453125" style="1" hidden="1" customWidth="1"/>
    <col min="8" max="8" width="8.7265625" style="1" hidden="1" customWidth="1"/>
    <col min="9" max="9" width="10.26953125" style="1" customWidth="1"/>
    <col min="10" max="10" width="10.90625" style="2" customWidth="1"/>
    <col min="11" max="11" width="5.7265625" style="1" hidden="1" customWidth="1"/>
    <col min="12" max="12" width="11.54296875" style="1" customWidth="1"/>
    <col min="13" max="13" width="8" style="1" customWidth="1"/>
    <col min="14" max="15" width="10.1796875" style="1" customWidth="1"/>
    <col min="16" max="16" width="9.1796875" style="1" customWidth="1"/>
    <col min="17" max="16384" width="9.1796875" style="1"/>
  </cols>
  <sheetData>
    <row r="1" spans="1:16" ht="18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21.75" hidden="1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4.25" customHeight="1">
      <c r="J4" s="123" t="s">
        <v>42</v>
      </c>
      <c r="K4" s="123"/>
      <c r="L4" s="123"/>
      <c r="M4" s="123"/>
      <c r="N4" s="123"/>
      <c r="O4" s="123"/>
      <c r="P4" s="123"/>
    </row>
    <row r="5" spans="1:16" ht="29.25" customHeight="1">
      <c r="A5" s="112" t="s">
        <v>2</v>
      </c>
      <c r="B5" s="114" t="s">
        <v>48</v>
      </c>
      <c r="C5" s="115"/>
      <c r="D5" s="115"/>
      <c r="E5" s="115"/>
      <c r="F5" s="115"/>
      <c r="G5" s="115"/>
      <c r="H5" s="116"/>
      <c r="I5" s="120" t="s">
        <v>49</v>
      </c>
      <c r="J5" s="121"/>
      <c r="K5" s="121"/>
      <c r="L5" s="121"/>
      <c r="M5" s="122"/>
      <c r="N5" s="117" t="s">
        <v>3</v>
      </c>
      <c r="O5" s="118"/>
      <c r="P5" s="119"/>
    </row>
    <row r="6" spans="1:16" ht="63" customHeight="1">
      <c r="A6" s="113"/>
      <c r="B6" s="76" t="s">
        <v>35</v>
      </c>
      <c r="C6" s="76" t="s">
        <v>45</v>
      </c>
      <c r="D6" s="77" t="s">
        <v>63</v>
      </c>
      <c r="E6" s="76" t="s">
        <v>37</v>
      </c>
      <c r="F6" s="76" t="s">
        <v>38</v>
      </c>
      <c r="G6" s="35" t="s">
        <v>4</v>
      </c>
      <c r="H6" s="35" t="s">
        <v>5</v>
      </c>
      <c r="I6" s="46" t="s">
        <v>36</v>
      </c>
      <c r="J6" s="46" t="s">
        <v>61</v>
      </c>
      <c r="K6" s="47" t="s">
        <v>6</v>
      </c>
      <c r="L6" s="46" t="s">
        <v>44</v>
      </c>
      <c r="M6" s="46" t="s">
        <v>6</v>
      </c>
      <c r="N6" s="36" t="s">
        <v>46</v>
      </c>
      <c r="O6" s="36" t="s">
        <v>64</v>
      </c>
      <c r="P6" s="36" t="s">
        <v>7</v>
      </c>
    </row>
    <row r="7" spans="1:16" s="2" customFormat="1" ht="23.25" customHeight="1">
      <c r="A7" s="3" t="s">
        <v>8</v>
      </c>
      <c r="B7" s="4">
        <f>B19+B30</f>
        <v>86090.3</v>
      </c>
      <c r="C7" s="4">
        <f>C19+C30</f>
        <v>85023</v>
      </c>
      <c r="D7" s="5">
        <f>D19+D30</f>
        <v>31266.400000000001</v>
      </c>
      <c r="E7" s="31">
        <f>D7/B7*100</f>
        <v>36.31814501749907</v>
      </c>
      <c r="F7" s="6">
        <f t="shared" ref="F7:F27" si="0">(D7/C7)*100</f>
        <v>36.774049374875034</v>
      </c>
      <c r="G7" s="4">
        <f>G19+G30</f>
        <v>0</v>
      </c>
      <c r="H7" s="6" t="e">
        <f>(D7-D8)/G7*100</f>
        <v>#DIV/0!</v>
      </c>
      <c r="I7" s="70">
        <f>I19+I30</f>
        <v>82265.099999999991</v>
      </c>
      <c r="J7" s="68">
        <f>J19+J30</f>
        <v>28390.7</v>
      </c>
      <c r="K7" s="70" t="e">
        <f t="shared" ref="K7:L7" si="1">K19+K30</f>
        <v>#DIV/0!</v>
      </c>
      <c r="L7" s="70">
        <f t="shared" si="1"/>
        <v>2875.699999999998</v>
      </c>
      <c r="M7" s="71">
        <f>D7/J7*100</f>
        <v>110.12902112311427</v>
      </c>
      <c r="N7" s="37">
        <f>N19+N30</f>
        <v>3927</v>
      </c>
      <c r="O7" s="37">
        <f>O19+O30</f>
        <v>4858.7</v>
      </c>
      <c r="P7" s="37">
        <f>P19+P30</f>
        <v>931.70000000000016</v>
      </c>
    </row>
    <row r="8" spans="1:16" ht="15" customHeight="1">
      <c r="A8" s="7" t="s">
        <v>9</v>
      </c>
      <c r="B8" s="8">
        <v>21686</v>
      </c>
      <c r="C8" s="8">
        <v>21686</v>
      </c>
      <c r="D8" s="9">
        <v>6953.2</v>
      </c>
      <c r="E8" s="11">
        <f>D8/B8*100</f>
        <v>32.063082172830399</v>
      </c>
      <c r="F8" s="10">
        <f t="shared" si="0"/>
        <v>32.063082172830399</v>
      </c>
      <c r="G8" s="11"/>
      <c r="H8" s="10"/>
      <c r="I8" s="58">
        <v>21738.1</v>
      </c>
      <c r="J8" s="59">
        <v>6605.8</v>
      </c>
      <c r="K8" s="48">
        <f t="shared" ref="K8:K34" si="2">(J8/I8)*100</f>
        <v>30.388120396906814</v>
      </c>
      <c r="L8" s="60">
        <f>D8-J8</f>
        <v>347.39999999999964</v>
      </c>
      <c r="M8" s="60">
        <f t="shared" ref="M8:M35" si="3">D8/J8*100</f>
        <v>105.25901480517122</v>
      </c>
      <c r="N8" s="9">
        <v>224.4</v>
      </c>
      <c r="O8" s="39">
        <v>289</v>
      </c>
      <c r="P8" s="38">
        <f>O8-N8</f>
        <v>64.599999999999994</v>
      </c>
    </row>
    <row r="9" spans="1:16" ht="15" customHeight="1">
      <c r="A9" s="7" t="s">
        <v>41</v>
      </c>
      <c r="B9" s="8">
        <v>9468.7000000000007</v>
      </c>
      <c r="C9" s="8">
        <v>7533.1</v>
      </c>
      <c r="D9" s="9">
        <v>2456.4</v>
      </c>
      <c r="E9" s="11"/>
      <c r="F9" s="10"/>
      <c r="G9" s="11"/>
      <c r="H9" s="10"/>
      <c r="I9" s="58">
        <v>8084.3</v>
      </c>
      <c r="J9" s="59">
        <v>2445.5</v>
      </c>
      <c r="K9" s="48"/>
      <c r="L9" s="60">
        <f t="shared" ref="L9:L35" si="4">D9-J9</f>
        <v>10.900000000000091</v>
      </c>
      <c r="M9" s="60">
        <f t="shared" si="3"/>
        <v>100.44571662236761</v>
      </c>
      <c r="N9" s="9"/>
      <c r="O9" s="39"/>
      <c r="P9" s="38"/>
    </row>
    <row r="10" spans="1:16" ht="15" customHeight="1">
      <c r="A10" s="7" t="s">
        <v>10</v>
      </c>
      <c r="B10" s="8">
        <v>18350</v>
      </c>
      <c r="C10" s="8">
        <v>18350</v>
      </c>
      <c r="D10" s="9">
        <v>7299.3</v>
      </c>
      <c r="E10" s="11">
        <f t="shared" ref="E10:E34" si="5">D10/B10*100</f>
        <v>39.778201634877384</v>
      </c>
      <c r="F10" s="10">
        <f t="shared" si="0"/>
        <v>39.778201634877384</v>
      </c>
      <c r="G10" s="11"/>
      <c r="H10" s="10" t="e">
        <f t="shared" ref="H10:H18" si="6">D10/G10*100</f>
        <v>#DIV/0!</v>
      </c>
      <c r="I10" s="58">
        <v>16550</v>
      </c>
      <c r="J10" s="59">
        <v>6832.9</v>
      </c>
      <c r="K10" s="48"/>
      <c r="L10" s="60">
        <f t="shared" si="4"/>
        <v>466.40000000000055</v>
      </c>
      <c r="M10" s="60">
        <f t="shared" si="3"/>
        <v>106.82579870918644</v>
      </c>
      <c r="N10" s="9">
        <v>204.7</v>
      </c>
      <c r="O10" s="39">
        <v>1145</v>
      </c>
      <c r="P10" s="38">
        <f t="shared" ref="P10:P18" si="7">O10-N10</f>
        <v>940.3</v>
      </c>
    </row>
    <row r="11" spans="1:16" ht="15" customHeight="1">
      <c r="A11" s="7" t="s">
        <v>11</v>
      </c>
      <c r="B11" s="8">
        <v>2966.4</v>
      </c>
      <c r="C11" s="8">
        <v>2966.4</v>
      </c>
      <c r="D11" s="9">
        <v>1163.3</v>
      </c>
      <c r="E11" s="11">
        <f t="shared" si="5"/>
        <v>39.215884573894279</v>
      </c>
      <c r="F11" s="10">
        <f t="shared" si="0"/>
        <v>39.215884573894279</v>
      </c>
      <c r="G11" s="11"/>
      <c r="H11" s="10" t="e">
        <f t="shared" si="6"/>
        <v>#DIV/0!</v>
      </c>
      <c r="I11" s="58">
        <v>2671.7</v>
      </c>
      <c r="J11" s="59">
        <v>1184.0999999999999</v>
      </c>
      <c r="K11" s="48">
        <f>(J11/I12)*100</f>
        <v>228.41435185185185</v>
      </c>
      <c r="L11" s="60">
        <f t="shared" si="4"/>
        <v>-20.799999999999955</v>
      </c>
      <c r="M11" s="60">
        <f t="shared" si="3"/>
        <v>98.243391605438731</v>
      </c>
      <c r="N11" s="9">
        <v>108.2</v>
      </c>
      <c r="O11" s="39">
        <v>239.2</v>
      </c>
      <c r="P11" s="38">
        <f t="shared" si="7"/>
        <v>131</v>
      </c>
    </row>
    <row r="12" spans="1:16" ht="15" customHeight="1">
      <c r="A12" s="7" t="s">
        <v>12</v>
      </c>
      <c r="B12" s="8">
        <v>434.3</v>
      </c>
      <c r="C12" s="8">
        <v>532.20000000000005</v>
      </c>
      <c r="D12" s="9">
        <v>550.70000000000005</v>
      </c>
      <c r="E12" s="11">
        <f t="shared" si="5"/>
        <v>126.80174994243612</v>
      </c>
      <c r="F12" s="10">
        <f t="shared" si="0"/>
        <v>103.4761367906802</v>
      </c>
      <c r="G12" s="11"/>
      <c r="H12" s="10" t="e">
        <f t="shared" si="6"/>
        <v>#DIV/0!</v>
      </c>
      <c r="I12" s="58">
        <v>518.4</v>
      </c>
      <c r="J12" s="59">
        <v>486.8</v>
      </c>
      <c r="K12" s="48">
        <f>(J12/I13)*100</f>
        <v>954.50980392156862</v>
      </c>
      <c r="L12" s="60">
        <f t="shared" si="4"/>
        <v>63.900000000000034</v>
      </c>
      <c r="M12" s="60">
        <f t="shared" si="3"/>
        <v>113.126540673788</v>
      </c>
      <c r="N12" s="9">
        <v>4.7</v>
      </c>
      <c r="O12" s="39">
        <v>7.2</v>
      </c>
      <c r="P12" s="38">
        <f t="shared" si="7"/>
        <v>2.5</v>
      </c>
    </row>
    <row r="13" spans="1:16" ht="15" customHeight="1">
      <c r="A13" s="7" t="s">
        <v>39</v>
      </c>
      <c r="B13" s="8">
        <v>50.8</v>
      </c>
      <c r="C13" s="8">
        <v>50.8</v>
      </c>
      <c r="D13" s="9">
        <v>26.4</v>
      </c>
      <c r="E13" s="11">
        <f t="shared" si="5"/>
        <v>51.968503937007867</v>
      </c>
      <c r="F13" s="10">
        <f>(D13/C13)*100</f>
        <v>51.968503937007867</v>
      </c>
      <c r="G13" s="11"/>
      <c r="H13" s="10" t="e">
        <f>D13/G13*100</f>
        <v>#DIV/0!</v>
      </c>
      <c r="I13" s="58">
        <v>51</v>
      </c>
      <c r="J13" s="59">
        <v>18.8</v>
      </c>
      <c r="K13" s="48"/>
      <c r="L13" s="60">
        <f t="shared" si="4"/>
        <v>7.5999999999999979</v>
      </c>
      <c r="M13" s="60">
        <f t="shared" si="3"/>
        <v>140.42553191489361</v>
      </c>
      <c r="N13" s="9">
        <v>7.8</v>
      </c>
      <c r="O13" s="39">
        <v>0</v>
      </c>
      <c r="P13" s="38">
        <f t="shared" si="7"/>
        <v>-7.8</v>
      </c>
    </row>
    <row r="14" spans="1:16" ht="15" customHeight="1">
      <c r="A14" s="7" t="s">
        <v>13</v>
      </c>
      <c r="B14" s="8">
        <v>1503.5</v>
      </c>
      <c r="C14" s="8">
        <v>1503.5</v>
      </c>
      <c r="D14" s="9">
        <v>98.6</v>
      </c>
      <c r="E14" s="11">
        <f t="shared" si="5"/>
        <v>6.5580312603924176</v>
      </c>
      <c r="F14" s="10">
        <f t="shared" si="0"/>
        <v>6.5580312603924176</v>
      </c>
      <c r="G14" s="11"/>
      <c r="H14" s="10" t="e">
        <f t="shared" si="6"/>
        <v>#DIV/0!</v>
      </c>
      <c r="I14" s="58">
        <v>1466.7</v>
      </c>
      <c r="J14" s="59">
        <v>77.8</v>
      </c>
      <c r="K14" s="48">
        <f>(J14/I15)*100</f>
        <v>1.2534841381088178</v>
      </c>
      <c r="L14" s="60">
        <f t="shared" si="4"/>
        <v>20.799999999999997</v>
      </c>
      <c r="M14" s="60">
        <f t="shared" si="3"/>
        <v>126.73521850899743</v>
      </c>
      <c r="N14" s="11">
        <v>1260.5999999999999</v>
      </c>
      <c r="O14" s="39">
        <v>1048.5</v>
      </c>
      <c r="P14" s="38">
        <f t="shared" si="7"/>
        <v>-212.09999999999991</v>
      </c>
    </row>
    <row r="15" spans="1:16" ht="15" customHeight="1">
      <c r="A15" s="7" t="s">
        <v>14</v>
      </c>
      <c r="B15" s="8">
        <v>7915.2</v>
      </c>
      <c r="C15" s="8">
        <v>7915.2</v>
      </c>
      <c r="D15" s="9">
        <v>2840</v>
      </c>
      <c r="E15" s="11">
        <f t="shared" si="5"/>
        <v>35.880331514048919</v>
      </c>
      <c r="F15" s="10">
        <f t="shared" si="0"/>
        <v>35.880331514048919</v>
      </c>
      <c r="G15" s="11"/>
      <c r="H15" s="10" t="e">
        <f t="shared" si="6"/>
        <v>#DIV/0!</v>
      </c>
      <c r="I15" s="58">
        <v>6206.7</v>
      </c>
      <c r="J15" s="59">
        <v>2785.4</v>
      </c>
      <c r="K15" s="48">
        <f>(J15/I16)*100</f>
        <v>93.066925055965783</v>
      </c>
      <c r="L15" s="60">
        <f t="shared" si="4"/>
        <v>54.599999999999909</v>
      </c>
      <c r="M15" s="60">
        <f t="shared" si="3"/>
        <v>101.96022115315573</v>
      </c>
      <c r="N15" s="9">
        <v>25.6</v>
      </c>
      <c r="O15" s="15">
        <v>96.7</v>
      </c>
      <c r="P15" s="38">
        <f t="shared" si="7"/>
        <v>71.099999999999994</v>
      </c>
    </row>
    <row r="16" spans="1:16" ht="15" customHeight="1">
      <c r="A16" s="7" t="s">
        <v>15</v>
      </c>
      <c r="B16" s="8">
        <v>3396.6</v>
      </c>
      <c r="C16" s="8">
        <v>3396.6</v>
      </c>
      <c r="D16" s="9">
        <v>1003.3</v>
      </c>
      <c r="E16" s="11">
        <f t="shared" si="5"/>
        <v>29.538361891303065</v>
      </c>
      <c r="F16" s="10">
        <f t="shared" si="0"/>
        <v>29.538361891303065</v>
      </c>
      <c r="G16" s="11"/>
      <c r="H16" s="10" t="e">
        <f t="shared" si="6"/>
        <v>#DIV/0!</v>
      </c>
      <c r="I16" s="58">
        <v>2992.9</v>
      </c>
      <c r="J16" s="59">
        <v>892.9</v>
      </c>
      <c r="K16" s="48">
        <f>(J16/I17)*100</f>
        <v>385.036653730056</v>
      </c>
      <c r="L16" s="60">
        <f t="shared" si="4"/>
        <v>110.39999999999998</v>
      </c>
      <c r="M16" s="60">
        <f t="shared" si="3"/>
        <v>112.36420651808714</v>
      </c>
      <c r="N16" s="9">
        <v>644.70000000000005</v>
      </c>
      <c r="O16" s="15">
        <v>602.20000000000005</v>
      </c>
      <c r="P16" s="38">
        <f t="shared" si="7"/>
        <v>-42.5</v>
      </c>
    </row>
    <row r="17" spans="1:16" ht="15" customHeight="1">
      <c r="A17" s="7" t="s">
        <v>16</v>
      </c>
      <c r="B17" s="8">
        <v>163.80000000000001</v>
      </c>
      <c r="C17" s="8">
        <v>165.7</v>
      </c>
      <c r="D17" s="9">
        <v>33.6</v>
      </c>
      <c r="E17" s="11">
        <f t="shared" si="5"/>
        <v>20.512820512820511</v>
      </c>
      <c r="F17" s="10">
        <f t="shared" si="0"/>
        <v>20.277610138805073</v>
      </c>
      <c r="G17" s="11"/>
      <c r="H17" s="10" t="e">
        <f t="shared" si="6"/>
        <v>#DIV/0!</v>
      </c>
      <c r="I17" s="64">
        <v>231.9</v>
      </c>
      <c r="J17" s="59">
        <v>79.400000000000006</v>
      </c>
      <c r="K17" s="48" t="e">
        <f>(J17/I18)*100</f>
        <v>#DIV/0!</v>
      </c>
      <c r="L17" s="60">
        <f t="shared" si="4"/>
        <v>-45.800000000000004</v>
      </c>
      <c r="M17" s="60">
        <f t="shared" si="3"/>
        <v>42.317380352644832</v>
      </c>
      <c r="N17" s="15"/>
      <c r="O17" s="15"/>
      <c r="P17" s="38">
        <f t="shared" si="7"/>
        <v>0</v>
      </c>
    </row>
    <row r="18" spans="1:16" ht="15" hidden="1" customHeight="1">
      <c r="A18" s="7" t="s">
        <v>17</v>
      </c>
      <c r="B18" s="8">
        <v>0</v>
      </c>
      <c r="C18" s="8">
        <v>0</v>
      </c>
      <c r="D18" s="9"/>
      <c r="E18" s="11" t="e">
        <f t="shared" si="5"/>
        <v>#DIV/0!</v>
      </c>
      <c r="F18" s="10"/>
      <c r="G18" s="11"/>
      <c r="H18" s="10" t="e">
        <f t="shared" si="6"/>
        <v>#DIV/0!</v>
      </c>
      <c r="I18" s="58">
        <v>0</v>
      </c>
      <c r="J18" s="9">
        <v>0</v>
      </c>
      <c r="K18" s="48" t="e">
        <f>(J18/#REF!)*100</f>
        <v>#REF!</v>
      </c>
      <c r="L18" s="60">
        <f t="shared" si="4"/>
        <v>0</v>
      </c>
      <c r="M18" s="60"/>
      <c r="N18" s="15"/>
      <c r="O18" s="15"/>
      <c r="P18" s="38">
        <f t="shared" si="7"/>
        <v>0</v>
      </c>
    </row>
    <row r="19" spans="1:16" ht="15.75" customHeight="1">
      <c r="A19" s="12" t="s">
        <v>18</v>
      </c>
      <c r="B19" s="13">
        <f>SUM(B8:B18)</f>
        <v>65935.3</v>
      </c>
      <c r="C19" s="4">
        <f>SUM(C8:C18)</f>
        <v>64099.499999999993</v>
      </c>
      <c r="D19" s="4">
        <f>SUM(D8:D18)</f>
        <v>22424.799999999999</v>
      </c>
      <c r="E19" s="31">
        <f t="shared" si="5"/>
        <v>34.010310107029163</v>
      </c>
      <c r="F19" s="14">
        <f t="shared" si="0"/>
        <v>34.984360252420068</v>
      </c>
      <c r="G19" s="4">
        <f>SUM(G8:G18)</f>
        <v>0</v>
      </c>
      <c r="H19" s="6" t="e">
        <f>(D19-D8)/G19*100</f>
        <v>#DIV/0!</v>
      </c>
      <c r="I19" s="62">
        <f>SUM(I8:I18)</f>
        <v>60511.69999999999</v>
      </c>
      <c r="J19" s="62">
        <f>SUM(J8:J18)</f>
        <v>21409.4</v>
      </c>
      <c r="K19" s="54">
        <f t="shared" si="2"/>
        <v>35.38059581865987</v>
      </c>
      <c r="L19" s="63">
        <f t="shared" si="4"/>
        <v>1015.3999999999978</v>
      </c>
      <c r="M19" s="63">
        <f t="shared" si="3"/>
        <v>104.7427765374088</v>
      </c>
      <c r="N19" s="55">
        <f>SUM(N8:N18)</f>
        <v>2480.6999999999998</v>
      </c>
      <c r="O19" s="44">
        <f>SUM(O8:O18)</f>
        <v>3427.8</v>
      </c>
      <c r="P19" s="40">
        <f>SUM(P8:P18)</f>
        <v>947.10000000000025</v>
      </c>
    </row>
    <row r="20" spans="1:16" ht="15" customHeight="1">
      <c r="A20" s="7" t="s">
        <v>19</v>
      </c>
      <c r="B20" s="8">
        <f>2057.1+81</f>
        <v>2138.1</v>
      </c>
      <c r="C20" s="8">
        <f>2057.1+81</f>
        <v>2138.1</v>
      </c>
      <c r="D20" s="9">
        <v>506.3</v>
      </c>
      <c r="E20" s="11">
        <f t="shared" si="5"/>
        <v>23.679902717365884</v>
      </c>
      <c r="F20" s="10">
        <f t="shared" si="0"/>
        <v>23.679902717365884</v>
      </c>
      <c r="G20" s="11"/>
      <c r="H20" s="10" t="e">
        <f t="shared" ref="H20:H29" si="8">D20/G20*100</f>
        <v>#DIV/0!</v>
      </c>
      <c r="I20" s="58">
        <f>1834+179.4</f>
        <v>2013.4</v>
      </c>
      <c r="J20" s="59">
        <v>368.5</v>
      </c>
      <c r="K20" s="48">
        <f t="shared" si="2"/>
        <v>18.302374093573061</v>
      </c>
      <c r="L20" s="60">
        <f t="shared" si="4"/>
        <v>137.80000000000001</v>
      </c>
      <c r="M20" s="60">
        <f t="shared" si="3"/>
        <v>137.39484396200814</v>
      </c>
      <c r="N20" s="15">
        <v>398</v>
      </c>
      <c r="O20" s="15">
        <v>329.3</v>
      </c>
      <c r="P20" s="38">
        <f>O20-N20</f>
        <v>-68.699999999999989</v>
      </c>
    </row>
    <row r="21" spans="1:16" ht="15" customHeight="1">
      <c r="A21" s="7" t="s">
        <v>20</v>
      </c>
      <c r="B21" s="8">
        <f>1286.6+1481.7</f>
        <v>2768.3</v>
      </c>
      <c r="C21" s="8">
        <v>2770</v>
      </c>
      <c r="D21" s="9">
        <v>734.4</v>
      </c>
      <c r="E21" s="11">
        <f t="shared" si="5"/>
        <v>26.528916663656393</v>
      </c>
      <c r="F21" s="10">
        <f t="shared" si="0"/>
        <v>26.512635379061372</v>
      </c>
      <c r="G21" s="11"/>
      <c r="H21" s="10" t="e">
        <f t="shared" si="8"/>
        <v>#DIV/0!</v>
      </c>
      <c r="I21" s="58">
        <f>1371.1+996.9</f>
        <v>2368</v>
      </c>
      <c r="J21" s="59">
        <v>651.5</v>
      </c>
      <c r="K21" s="48">
        <f t="shared" si="2"/>
        <v>27.512668918918919</v>
      </c>
      <c r="L21" s="60">
        <f t="shared" si="4"/>
        <v>82.899999999999977</v>
      </c>
      <c r="M21" s="60">
        <f t="shared" si="3"/>
        <v>112.72448196469685</v>
      </c>
      <c r="N21" s="9">
        <v>1048.3</v>
      </c>
      <c r="O21" s="9">
        <v>1101.5999999999999</v>
      </c>
      <c r="P21" s="38">
        <f>O21-N21</f>
        <v>53.299999999999955</v>
      </c>
    </row>
    <row r="22" spans="1:16" ht="15" hidden="1" customHeight="1">
      <c r="A22" s="7" t="s">
        <v>21</v>
      </c>
      <c r="B22" s="8"/>
      <c r="C22" s="8"/>
      <c r="D22" s="9"/>
      <c r="E22" s="11" t="e">
        <f t="shared" si="5"/>
        <v>#DIV/0!</v>
      </c>
      <c r="F22" s="10"/>
      <c r="G22" s="11"/>
      <c r="H22" s="10"/>
      <c r="I22" s="58"/>
      <c r="J22" s="59"/>
      <c r="K22" s="48"/>
      <c r="L22" s="60">
        <f t="shared" si="4"/>
        <v>0</v>
      </c>
      <c r="M22" s="60" t="e">
        <f t="shared" si="3"/>
        <v>#DIV/0!</v>
      </c>
      <c r="N22" s="15"/>
      <c r="O22" s="15"/>
      <c r="P22" s="38"/>
    </row>
    <row r="23" spans="1:16" ht="15.75" customHeight="1">
      <c r="A23" s="7" t="s">
        <v>22</v>
      </c>
      <c r="B23" s="8">
        <v>1126.7</v>
      </c>
      <c r="C23" s="8">
        <v>1127.7</v>
      </c>
      <c r="D23" s="9">
        <v>289.89999999999998</v>
      </c>
      <c r="E23" s="11">
        <f t="shared" si="5"/>
        <v>25.730007987929348</v>
      </c>
      <c r="F23" s="10">
        <f t="shared" si="0"/>
        <v>25.707191628979338</v>
      </c>
      <c r="G23" s="11"/>
      <c r="H23" s="10" t="e">
        <f t="shared" si="8"/>
        <v>#DIV/0!</v>
      </c>
      <c r="I23" s="58">
        <v>1020.4</v>
      </c>
      <c r="J23" s="59">
        <v>253.2</v>
      </c>
      <c r="K23" s="48">
        <f t="shared" si="2"/>
        <v>24.813798510388082</v>
      </c>
      <c r="L23" s="60">
        <f t="shared" si="4"/>
        <v>36.699999999999989</v>
      </c>
      <c r="M23" s="60">
        <f t="shared" si="3"/>
        <v>114.49447077409162</v>
      </c>
      <c r="N23" s="15"/>
      <c r="O23" s="15"/>
      <c r="P23" s="38"/>
    </row>
    <row r="24" spans="1:16" ht="15" customHeight="1">
      <c r="A24" s="7" t="s">
        <v>23</v>
      </c>
      <c r="B24" s="8">
        <v>163.30000000000001</v>
      </c>
      <c r="C24" s="8">
        <v>163.30000000000001</v>
      </c>
      <c r="D24" s="9">
        <v>257.3</v>
      </c>
      <c r="E24" s="11">
        <f t="shared" si="5"/>
        <v>157.56276791181872</v>
      </c>
      <c r="F24" s="10">
        <f t="shared" si="0"/>
        <v>157.56276791181872</v>
      </c>
      <c r="G24" s="11"/>
      <c r="H24" s="10" t="e">
        <f t="shared" si="8"/>
        <v>#DIV/0!</v>
      </c>
      <c r="I24" s="58">
        <v>201.2</v>
      </c>
      <c r="J24" s="59">
        <v>115.1</v>
      </c>
      <c r="K24" s="48">
        <f t="shared" si="2"/>
        <v>57.206759443339962</v>
      </c>
      <c r="L24" s="60">
        <f t="shared" si="4"/>
        <v>142.20000000000002</v>
      </c>
      <c r="M24" s="60">
        <f t="shared" si="3"/>
        <v>223.54474370112948</v>
      </c>
      <c r="N24" s="15"/>
      <c r="O24" s="15"/>
      <c r="P24" s="38"/>
    </row>
    <row r="25" spans="1:16" ht="26.25" customHeight="1">
      <c r="A25" s="33" t="s">
        <v>40</v>
      </c>
      <c r="B25" s="8">
        <v>13172.3</v>
      </c>
      <c r="C25" s="8">
        <v>13938.1</v>
      </c>
      <c r="D25" s="9">
        <v>6777.7</v>
      </c>
      <c r="E25" s="11">
        <f t="shared" si="5"/>
        <v>51.454187955026839</v>
      </c>
      <c r="F25" s="10">
        <f t="shared" si="0"/>
        <v>48.627144302308061</v>
      </c>
      <c r="G25" s="11"/>
      <c r="H25" s="10" t="e">
        <f t="shared" si="8"/>
        <v>#DIV/0!</v>
      </c>
      <c r="I25" s="58">
        <v>13684.3</v>
      </c>
      <c r="J25" s="59">
        <v>5253.1</v>
      </c>
      <c r="K25" s="48">
        <f>(J25/I25)*100</f>
        <v>38.387787464466584</v>
      </c>
      <c r="L25" s="60">
        <f t="shared" si="4"/>
        <v>1524.5999999999995</v>
      </c>
      <c r="M25" s="60">
        <f t="shared" si="3"/>
        <v>129.02286269060173</v>
      </c>
      <c r="N25" s="15"/>
      <c r="O25" s="15"/>
      <c r="P25" s="38"/>
    </row>
    <row r="26" spans="1:16" ht="15" customHeight="1">
      <c r="A26" s="7" t="s">
        <v>24</v>
      </c>
      <c r="B26" s="8">
        <v>353.6</v>
      </c>
      <c r="C26" s="8">
        <v>353.6</v>
      </c>
      <c r="D26" s="9">
        <v>96.6</v>
      </c>
      <c r="E26" s="11">
        <f t="shared" si="5"/>
        <v>27.319004524886875</v>
      </c>
      <c r="F26" s="10">
        <f t="shared" si="0"/>
        <v>27.319004524886875</v>
      </c>
      <c r="G26" s="11"/>
      <c r="H26" s="10" t="e">
        <f t="shared" si="8"/>
        <v>#DIV/0!</v>
      </c>
      <c r="I26" s="58">
        <f>552.6+1037</f>
        <v>1589.6</v>
      </c>
      <c r="J26" s="59">
        <v>181.9</v>
      </c>
      <c r="K26" s="48">
        <f t="shared" si="2"/>
        <v>11.443130347257172</v>
      </c>
      <c r="L26" s="60">
        <f t="shared" si="4"/>
        <v>-85.300000000000011</v>
      </c>
      <c r="M26" s="60">
        <f t="shared" si="3"/>
        <v>53.106102253985696</v>
      </c>
      <c r="N26" s="15"/>
      <c r="O26" s="15"/>
      <c r="P26" s="38"/>
    </row>
    <row r="27" spans="1:16" ht="15" customHeight="1">
      <c r="A27" s="7" t="s">
        <v>25</v>
      </c>
      <c r="B27" s="8">
        <v>76.5</v>
      </c>
      <c r="C27" s="8">
        <v>76.5</v>
      </c>
      <c r="D27" s="11">
        <v>82.5</v>
      </c>
      <c r="E27" s="11">
        <f t="shared" si="5"/>
        <v>107.84313725490196</v>
      </c>
      <c r="F27" s="10">
        <f t="shared" si="0"/>
        <v>107.84313725490196</v>
      </c>
      <c r="G27" s="11"/>
      <c r="H27" s="10" t="e">
        <f t="shared" si="8"/>
        <v>#DIV/0!</v>
      </c>
      <c r="I27" s="58">
        <v>392.2</v>
      </c>
      <c r="J27" s="61">
        <v>99.9</v>
      </c>
      <c r="K27" s="48">
        <f t="shared" si="2"/>
        <v>25.471698113207548</v>
      </c>
      <c r="L27" s="60">
        <f t="shared" si="4"/>
        <v>-17.400000000000006</v>
      </c>
      <c r="M27" s="60">
        <f t="shared" si="3"/>
        <v>82.582582582582575</v>
      </c>
      <c r="N27" s="15"/>
      <c r="O27" s="15"/>
      <c r="P27" s="38"/>
    </row>
    <row r="28" spans="1:16" ht="15" customHeight="1">
      <c r="A28" s="7" t="s">
        <v>26</v>
      </c>
      <c r="B28" s="8"/>
      <c r="C28" s="8"/>
      <c r="D28" s="9">
        <v>3</v>
      </c>
      <c r="E28" s="11"/>
      <c r="F28" s="10"/>
      <c r="G28" s="11"/>
      <c r="H28" s="10" t="e">
        <f t="shared" si="8"/>
        <v>#DIV/0!</v>
      </c>
      <c r="I28" s="58"/>
      <c r="J28" s="59">
        <v>11.6</v>
      </c>
      <c r="K28" s="48" t="e">
        <f t="shared" si="2"/>
        <v>#DIV/0!</v>
      </c>
      <c r="L28" s="60">
        <f t="shared" si="4"/>
        <v>-8.6</v>
      </c>
      <c r="M28" s="60">
        <f t="shared" si="3"/>
        <v>25.862068965517242</v>
      </c>
      <c r="N28" s="15"/>
      <c r="O28" s="15"/>
      <c r="P28" s="38"/>
    </row>
    <row r="29" spans="1:16" ht="16.5" customHeight="1">
      <c r="A29" s="7" t="s">
        <v>27</v>
      </c>
      <c r="B29" s="8">
        <v>356.2</v>
      </c>
      <c r="C29" s="8">
        <v>356.2</v>
      </c>
      <c r="D29" s="9">
        <v>93.9</v>
      </c>
      <c r="E29" s="11">
        <f t="shared" si="5"/>
        <v>26.361594609769796</v>
      </c>
      <c r="F29" s="10">
        <f t="shared" ref="F29:F38" si="9">(D29/C29)*100</f>
        <v>26.361594609769796</v>
      </c>
      <c r="G29" s="11"/>
      <c r="H29" s="10" t="e">
        <f t="shared" si="8"/>
        <v>#DIV/0!</v>
      </c>
      <c r="I29" s="58">
        <v>484.3</v>
      </c>
      <c r="J29" s="59">
        <v>46.5</v>
      </c>
      <c r="K29" s="48">
        <f t="shared" si="2"/>
        <v>9.6014866818087956</v>
      </c>
      <c r="L29" s="60">
        <f t="shared" si="4"/>
        <v>47.400000000000006</v>
      </c>
      <c r="M29" s="60">
        <f t="shared" si="3"/>
        <v>201.93548387096774</v>
      </c>
      <c r="N29" s="15"/>
      <c r="O29" s="15"/>
      <c r="P29" s="38"/>
    </row>
    <row r="30" spans="1:16" ht="16.5" customHeight="1">
      <c r="A30" s="12" t="s">
        <v>29</v>
      </c>
      <c r="B30" s="13">
        <f>SUM(B20:B29)</f>
        <v>20154.999999999996</v>
      </c>
      <c r="C30" s="13">
        <f>SUM(C20:C29)</f>
        <v>20923.5</v>
      </c>
      <c r="D30" s="13">
        <f>SUM(D20:D29)</f>
        <v>8841.6</v>
      </c>
      <c r="E30" s="50">
        <f t="shared" si="5"/>
        <v>43.868022823120825</v>
      </c>
      <c r="F30" s="51">
        <f t="shared" ref="F30:K30" si="10">SUM(F20:F29)</f>
        <v>443.61337832909192</v>
      </c>
      <c r="G30" s="51">
        <f t="shared" si="10"/>
        <v>0</v>
      </c>
      <c r="H30" s="51" t="e">
        <f t="shared" si="10"/>
        <v>#DIV/0!</v>
      </c>
      <c r="I30" s="65">
        <f t="shared" si="10"/>
        <v>21753.399999999998</v>
      </c>
      <c r="J30" s="65">
        <f>SUM(J20:J29)</f>
        <v>6981.3</v>
      </c>
      <c r="K30" s="65" t="e">
        <f t="shared" si="10"/>
        <v>#DIV/0!</v>
      </c>
      <c r="L30" s="63">
        <f t="shared" si="4"/>
        <v>1860.3000000000002</v>
      </c>
      <c r="M30" s="63">
        <f t="shared" si="3"/>
        <v>126.6468995745778</v>
      </c>
      <c r="N30" s="52">
        <f>SUM(N20:N29)</f>
        <v>1446.3</v>
      </c>
      <c r="O30" s="40">
        <f>SUM(O20:O29)</f>
        <v>1430.8999999999999</v>
      </c>
      <c r="P30" s="41">
        <f>O30-N30</f>
        <v>-15.400000000000091</v>
      </c>
    </row>
    <row r="31" spans="1:16" ht="27.75" customHeight="1">
      <c r="A31" s="19" t="s">
        <v>31</v>
      </c>
      <c r="B31" s="16">
        <v>250495.3</v>
      </c>
      <c r="C31" s="16">
        <v>275589.7</v>
      </c>
      <c r="D31" s="32">
        <v>90239.6</v>
      </c>
      <c r="E31" s="11">
        <f t="shared" si="5"/>
        <v>36.024468323357766</v>
      </c>
      <c r="F31" s="10">
        <f t="shared" si="9"/>
        <v>32.744184561324317</v>
      </c>
      <c r="G31" s="11"/>
      <c r="H31" s="10"/>
      <c r="I31" s="64">
        <f>264623.1-12.8</f>
        <v>264610.3</v>
      </c>
      <c r="J31" s="66">
        <v>87475.9</v>
      </c>
      <c r="K31" s="48">
        <f>(J31/I31)*100</f>
        <v>33.058388127748614</v>
      </c>
      <c r="L31" s="60">
        <f t="shared" si="4"/>
        <v>2763.7000000000116</v>
      </c>
      <c r="M31" s="60">
        <f t="shared" si="3"/>
        <v>103.1593844704656</v>
      </c>
      <c r="N31" s="15"/>
      <c r="O31" s="42"/>
      <c r="P31" s="43"/>
    </row>
    <row r="32" spans="1:16" ht="19" customHeight="1">
      <c r="A32" s="17" t="s">
        <v>30</v>
      </c>
      <c r="B32" s="16"/>
      <c r="C32" s="16">
        <v>40</v>
      </c>
      <c r="D32" s="45">
        <v>40</v>
      </c>
      <c r="E32" s="11"/>
      <c r="F32" s="10">
        <f t="shared" si="9"/>
        <v>100</v>
      </c>
      <c r="G32" s="11"/>
      <c r="H32" s="10"/>
      <c r="I32" s="64">
        <v>2179.6</v>
      </c>
      <c r="J32" s="73">
        <v>1769.4</v>
      </c>
      <c r="K32" s="48"/>
      <c r="L32" s="60">
        <f t="shared" si="4"/>
        <v>-1729.4</v>
      </c>
      <c r="M32" s="60">
        <f t="shared" si="3"/>
        <v>2.2606533288120265</v>
      </c>
      <c r="N32" s="27"/>
      <c r="O32" s="42"/>
      <c r="P32" s="43"/>
    </row>
    <row r="33" spans="1:16" ht="15" customHeight="1">
      <c r="A33" s="7" t="s">
        <v>33</v>
      </c>
      <c r="B33" s="16"/>
      <c r="C33" s="30"/>
      <c r="D33" s="16"/>
      <c r="E33" s="11"/>
      <c r="F33" s="10"/>
      <c r="G33" s="11"/>
      <c r="H33" s="10"/>
      <c r="I33" s="67"/>
      <c r="J33" s="64"/>
      <c r="K33" s="48"/>
      <c r="L33" s="60">
        <f t="shared" si="4"/>
        <v>0</v>
      </c>
      <c r="M33" s="60"/>
      <c r="N33" s="27"/>
      <c r="O33" s="42"/>
      <c r="P33" s="43"/>
    </row>
    <row r="34" spans="1:16" ht="15.75" customHeight="1">
      <c r="A34" s="7" t="s">
        <v>28</v>
      </c>
      <c r="B34" s="16"/>
      <c r="C34" s="30">
        <v>-24.7</v>
      </c>
      <c r="D34" s="16">
        <v>-20.2</v>
      </c>
      <c r="E34" s="11" t="e">
        <f t="shared" si="5"/>
        <v>#DIV/0!</v>
      </c>
      <c r="F34" s="10">
        <f t="shared" si="9"/>
        <v>81.781376518218622</v>
      </c>
      <c r="G34" s="11"/>
      <c r="H34" s="10"/>
      <c r="I34" s="67">
        <v>-10.199999999999999</v>
      </c>
      <c r="J34" s="64">
        <v>-10.199999999999999</v>
      </c>
      <c r="K34" s="48">
        <f t="shared" si="2"/>
        <v>100</v>
      </c>
      <c r="L34" s="60">
        <f t="shared" si="4"/>
        <v>-10</v>
      </c>
      <c r="M34" s="60">
        <f t="shared" si="3"/>
        <v>198.03921568627453</v>
      </c>
      <c r="N34" s="27"/>
      <c r="O34" s="42"/>
      <c r="P34" s="43"/>
    </row>
    <row r="35" spans="1:16" ht="21.75" customHeight="1">
      <c r="A35" s="28" t="s">
        <v>34</v>
      </c>
      <c r="B35" s="5">
        <f>B7+B31+B32+B33+B34</f>
        <v>336585.6</v>
      </c>
      <c r="C35" s="5">
        <f t="shared" ref="C35:P35" si="11">C7+C31+C32+C33+C34</f>
        <v>360628</v>
      </c>
      <c r="D35" s="5">
        <f t="shared" si="11"/>
        <v>121525.8</v>
      </c>
      <c r="E35" s="5" t="e">
        <f t="shared" si="11"/>
        <v>#DIV/0!</v>
      </c>
      <c r="F35" s="75">
        <f t="shared" si="9"/>
        <v>33.69838171190257</v>
      </c>
      <c r="G35" s="5">
        <f t="shared" si="11"/>
        <v>0</v>
      </c>
      <c r="H35" s="5" t="e">
        <f t="shared" si="11"/>
        <v>#DIV/0!</v>
      </c>
      <c r="I35" s="68">
        <f>I7+I31+I32+I33+I34</f>
        <v>349044.79999999993</v>
      </c>
      <c r="J35" s="68">
        <f t="shared" ref="J35" si="12">J7+J31+J32+J33+J34</f>
        <v>117625.79999999999</v>
      </c>
      <c r="K35" s="68" t="e">
        <f t="shared" si="11"/>
        <v>#DIV/0!</v>
      </c>
      <c r="L35" s="69">
        <f t="shared" si="4"/>
        <v>3900.0000000000146</v>
      </c>
      <c r="M35" s="69">
        <f t="shared" si="3"/>
        <v>103.31559912876259</v>
      </c>
      <c r="N35" s="53">
        <f t="shared" si="11"/>
        <v>3927</v>
      </c>
      <c r="O35" s="5">
        <f t="shared" si="11"/>
        <v>4858.7</v>
      </c>
      <c r="P35" s="5">
        <f t="shared" si="11"/>
        <v>931.70000000000016</v>
      </c>
    </row>
    <row r="36" spans="1:16" s="25" customFormat="1" ht="14.25" hidden="1" customHeight="1">
      <c r="A36" s="20" t="s">
        <v>32</v>
      </c>
      <c r="B36" s="20"/>
      <c r="C36" s="21"/>
      <c r="D36" s="21"/>
      <c r="E36" s="21"/>
      <c r="F36" s="10" t="e">
        <f t="shared" si="9"/>
        <v>#DIV/0!</v>
      </c>
      <c r="G36" s="23"/>
      <c r="H36" s="22"/>
      <c r="I36" s="21"/>
      <c r="J36" s="21"/>
      <c r="K36" s="22"/>
      <c r="L36" s="22"/>
      <c r="M36" s="21"/>
      <c r="N36" s="24"/>
      <c r="O36" s="24"/>
      <c r="P36" s="24"/>
    </row>
    <row r="37" spans="1:16" ht="21.75" hidden="1" customHeight="1">
      <c r="A37" s="26"/>
      <c r="B37" s="2"/>
      <c r="F37" s="10" t="e">
        <f t="shared" si="9"/>
        <v>#DIV/0!</v>
      </c>
    </row>
    <row r="38" spans="1:16" hidden="1">
      <c r="F38" s="10" t="e">
        <f t="shared" si="9"/>
        <v>#DIV/0!</v>
      </c>
    </row>
    <row r="39" spans="1:16">
      <c r="A39" s="49" t="s">
        <v>43</v>
      </c>
    </row>
    <row r="40" spans="1:16">
      <c r="F40" s="29"/>
    </row>
  </sheetData>
  <mergeCells count="8">
    <mergeCell ref="N5:P5"/>
    <mergeCell ref="A1:P1"/>
    <mergeCell ref="A2:P2"/>
    <mergeCell ref="A3:P3"/>
    <mergeCell ref="J4:P4"/>
    <mergeCell ref="A5:A6"/>
    <mergeCell ref="B5:H5"/>
    <mergeCell ref="I5:M5"/>
  </mergeCells>
  <pageMargins left="0.11811023622047245" right="0.11811023622047245" top="0.94488188976377963" bottom="0.15748031496062992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60" zoomScaleNormal="100" workbookViewId="0">
      <selection activeCell="F25" sqref="F25"/>
    </sheetView>
  </sheetViews>
  <sheetFormatPr defaultColWidth="9.1796875" defaultRowHeight="16.5"/>
  <cols>
    <col min="1" max="1" width="41.1796875" style="1" customWidth="1"/>
    <col min="2" max="2" width="12.54296875" style="1" hidden="1" customWidth="1"/>
    <col min="3" max="3" width="12.54296875" style="1" customWidth="1"/>
    <col min="4" max="4" width="14.36328125" style="1" customWidth="1"/>
    <col min="5" max="5" width="10.7265625" style="1" hidden="1" customWidth="1"/>
    <col min="6" max="6" width="10.7265625" style="1" customWidth="1"/>
    <col min="7" max="7" width="9.453125" style="1" hidden="1" customWidth="1"/>
    <col min="8" max="8" width="8.7265625" style="1" hidden="1" customWidth="1"/>
    <col min="9" max="9" width="12.36328125" style="1" customWidth="1"/>
    <col min="10" max="10" width="12.54296875" style="2" customWidth="1"/>
    <col min="11" max="11" width="5.7265625" style="1" hidden="1" customWidth="1"/>
    <col min="12" max="12" width="11.54296875" style="1" customWidth="1"/>
    <col min="13" max="13" width="8" style="1" customWidth="1"/>
    <col min="14" max="15" width="10.1796875" style="1" customWidth="1"/>
    <col min="16" max="16" width="9.1796875" style="1" customWidth="1"/>
    <col min="17" max="16384" width="9.1796875" style="1"/>
  </cols>
  <sheetData>
    <row r="1" spans="1:16" ht="18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 customHeight="1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21.75" hidden="1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4.25" customHeight="1">
      <c r="J4" s="123" t="s">
        <v>42</v>
      </c>
      <c r="K4" s="123"/>
      <c r="L4" s="123"/>
      <c r="M4" s="123"/>
      <c r="N4" s="123"/>
      <c r="O4" s="123"/>
      <c r="P4" s="123"/>
    </row>
    <row r="5" spans="1:16" ht="29.25" customHeight="1">
      <c r="A5" s="112" t="s">
        <v>2</v>
      </c>
      <c r="B5" s="114" t="s">
        <v>48</v>
      </c>
      <c r="C5" s="115"/>
      <c r="D5" s="115"/>
      <c r="E5" s="115"/>
      <c r="F5" s="115"/>
      <c r="G5" s="115"/>
      <c r="H5" s="116"/>
      <c r="I5" s="120" t="s">
        <v>49</v>
      </c>
      <c r="J5" s="121"/>
      <c r="K5" s="121"/>
      <c r="L5" s="121"/>
      <c r="M5" s="122"/>
      <c r="N5" s="117" t="s">
        <v>3</v>
      </c>
      <c r="O5" s="118"/>
      <c r="P5" s="119"/>
    </row>
    <row r="6" spans="1:16" ht="54.5" customHeight="1">
      <c r="A6" s="113"/>
      <c r="B6" s="78" t="s">
        <v>35</v>
      </c>
      <c r="C6" s="78" t="s">
        <v>45</v>
      </c>
      <c r="D6" s="78" t="s">
        <v>66</v>
      </c>
      <c r="E6" s="78" t="s">
        <v>37</v>
      </c>
      <c r="F6" s="78" t="s">
        <v>38</v>
      </c>
      <c r="G6" s="35" t="s">
        <v>4</v>
      </c>
      <c r="H6" s="35" t="s">
        <v>5</v>
      </c>
      <c r="I6" s="46" t="s">
        <v>36</v>
      </c>
      <c r="J6" s="46" t="s">
        <v>68</v>
      </c>
      <c r="K6" s="47" t="s">
        <v>6</v>
      </c>
      <c r="L6" s="46" t="s">
        <v>44</v>
      </c>
      <c r="M6" s="46" t="s">
        <v>6</v>
      </c>
      <c r="N6" s="36" t="s">
        <v>46</v>
      </c>
      <c r="O6" s="36" t="s">
        <v>67</v>
      </c>
      <c r="P6" s="36" t="s">
        <v>7</v>
      </c>
    </row>
    <row r="7" spans="1:16" s="2" customFormat="1" ht="23.25" customHeight="1">
      <c r="A7" s="3" t="s">
        <v>8</v>
      </c>
      <c r="B7" s="4">
        <f>B19+B30</f>
        <v>86090.3</v>
      </c>
      <c r="C7" s="5">
        <f>C19+C30</f>
        <v>85581.47</v>
      </c>
      <c r="D7" s="5">
        <f>D19+D30</f>
        <v>36302.700000000004</v>
      </c>
      <c r="E7" s="31">
        <f>D7/B7*100</f>
        <v>42.168165286913862</v>
      </c>
      <c r="F7" s="6">
        <f t="shared" ref="F7:F27" si="0">(D7/C7)*100</f>
        <v>42.418878759619346</v>
      </c>
      <c r="G7" s="4">
        <f>G19+G30</f>
        <v>0</v>
      </c>
      <c r="H7" s="6" t="e">
        <f>(D7-D8)/G7*100</f>
        <v>#DIV/0!</v>
      </c>
      <c r="I7" s="70">
        <f>I19+I30</f>
        <v>82265.099999999991</v>
      </c>
      <c r="J7" s="68">
        <f>J19+J30</f>
        <v>34616.800000000003</v>
      </c>
      <c r="K7" s="70" t="e">
        <f t="shared" ref="K7:L7" si="1">K19+K30</f>
        <v>#DIV/0!</v>
      </c>
      <c r="L7" s="70">
        <f t="shared" si="1"/>
        <v>1685.9000000000015</v>
      </c>
      <c r="M7" s="71">
        <f>D7/J7*100</f>
        <v>104.87017864158443</v>
      </c>
      <c r="N7" s="37">
        <f>N19+N30</f>
        <v>3927</v>
      </c>
      <c r="O7" s="37">
        <f>O19+O30</f>
        <v>4884.9000000000005</v>
      </c>
      <c r="P7" s="37">
        <f>P19+P30</f>
        <v>957.9</v>
      </c>
    </row>
    <row r="8" spans="1:16" ht="15" customHeight="1">
      <c r="A8" s="7" t="s">
        <v>9</v>
      </c>
      <c r="B8" s="8">
        <v>21686</v>
      </c>
      <c r="C8" s="8">
        <v>21686</v>
      </c>
      <c r="D8" s="9">
        <v>8531.2000000000007</v>
      </c>
      <c r="E8" s="11">
        <f>D8/B8*100</f>
        <v>39.339666144056082</v>
      </c>
      <c r="F8" s="10">
        <f t="shared" si="0"/>
        <v>39.339666144056082</v>
      </c>
      <c r="G8" s="11"/>
      <c r="H8" s="10"/>
      <c r="I8" s="58">
        <v>21738.1</v>
      </c>
      <c r="J8" s="59">
        <v>8362.2000000000007</v>
      </c>
      <c r="K8" s="48">
        <f t="shared" ref="K8:K34" si="2">(J8/I8)*100</f>
        <v>38.467943380516239</v>
      </c>
      <c r="L8" s="60">
        <f>D8-J8</f>
        <v>169</v>
      </c>
      <c r="M8" s="60">
        <f t="shared" ref="M8:M35" si="3">D8/J8*100</f>
        <v>102.02099925856831</v>
      </c>
      <c r="N8" s="9">
        <v>224.4</v>
      </c>
      <c r="O8" s="9">
        <v>260.39999999999998</v>
      </c>
      <c r="P8" s="38">
        <f>O8-N8</f>
        <v>35.999999999999972</v>
      </c>
    </row>
    <row r="9" spans="1:16" ht="15" customHeight="1">
      <c r="A9" s="7" t="s">
        <v>41</v>
      </c>
      <c r="B9" s="8">
        <v>9468.7000000000007</v>
      </c>
      <c r="C9" s="8">
        <v>7533.1</v>
      </c>
      <c r="D9" s="9">
        <v>3068.9</v>
      </c>
      <c r="E9" s="11"/>
      <c r="F9" s="10"/>
      <c r="G9" s="11"/>
      <c r="H9" s="10"/>
      <c r="I9" s="58">
        <v>8084.3</v>
      </c>
      <c r="J9" s="59">
        <v>3277</v>
      </c>
      <c r="K9" s="48"/>
      <c r="L9" s="60">
        <f t="shared" ref="L9:L35" si="4">D9-J9</f>
        <v>-208.09999999999991</v>
      </c>
      <c r="M9" s="60">
        <f t="shared" si="3"/>
        <v>93.649679584986274</v>
      </c>
      <c r="N9" s="9"/>
      <c r="O9" s="9"/>
      <c r="P9" s="38"/>
    </row>
    <row r="10" spans="1:16" ht="15" customHeight="1">
      <c r="A10" s="7" t="s">
        <v>10</v>
      </c>
      <c r="B10" s="8">
        <v>18350</v>
      </c>
      <c r="C10" s="8">
        <v>18350</v>
      </c>
      <c r="D10" s="9">
        <v>8136.6</v>
      </c>
      <c r="E10" s="11">
        <f t="shared" ref="E10:E34" si="5">D10/B10*100</f>
        <v>44.341144414168937</v>
      </c>
      <c r="F10" s="10">
        <f t="shared" si="0"/>
        <v>44.341144414168937</v>
      </c>
      <c r="G10" s="11"/>
      <c r="H10" s="10" t="e">
        <f t="shared" ref="H10:H18" si="6">D10/G10*100</f>
        <v>#DIV/0!</v>
      </c>
      <c r="I10" s="58">
        <v>16550</v>
      </c>
      <c r="J10" s="59">
        <v>8471.2000000000007</v>
      </c>
      <c r="K10" s="48"/>
      <c r="L10" s="60">
        <f t="shared" si="4"/>
        <v>-334.60000000000036</v>
      </c>
      <c r="M10" s="60">
        <f t="shared" si="3"/>
        <v>96.050146378317109</v>
      </c>
      <c r="N10" s="9">
        <v>204.7</v>
      </c>
      <c r="O10" s="9">
        <v>1270.5</v>
      </c>
      <c r="P10" s="38">
        <f t="shared" ref="P10:P18" si="7">O10-N10</f>
        <v>1065.8</v>
      </c>
    </row>
    <row r="11" spans="1:16" ht="15" customHeight="1">
      <c r="A11" s="7" t="s">
        <v>11</v>
      </c>
      <c r="B11" s="8">
        <v>2966.4</v>
      </c>
      <c r="C11" s="8">
        <v>2966.4</v>
      </c>
      <c r="D11" s="9">
        <v>1216.2</v>
      </c>
      <c r="E11" s="11">
        <f t="shared" si="5"/>
        <v>40.999190938511326</v>
      </c>
      <c r="F11" s="10">
        <f t="shared" si="0"/>
        <v>40.999190938511326</v>
      </c>
      <c r="G11" s="11"/>
      <c r="H11" s="10" t="e">
        <f t="shared" si="6"/>
        <v>#DIV/0!</v>
      </c>
      <c r="I11" s="58">
        <v>2671.7</v>
      </c>
      <c r="J11" s="59">
        <v>1308.2</v>
      </c>
      <c r="K11" s="48">
        <f>(J11/I12)*100</f>
        <v>252.35339506172841</v>
      </c>
      <c r="L11" s="60">
        <f t="shared" si="4"/>
        <v>-92</v>
      </c>
      <c r="M11" s="60">
        <f t="shared" si="3"/>
        <v>92.967436171839168</v>
      </c>
      <c r="N11" s="9">
        <v>108.2</v>
      </c>
      <c r="O11" s="9">
        <v>188</v>
      </c>
      <c r="P11" s="38">
        <f t="shared" si="7"/>
        <v>79.8</v>
      </c>
    </row>
    <row r="12" spans="1:16" ht="15" customHeight="1">
      <c r="A12" s="7" t="s">
        <v>12</v>
      </c>
      <c r="B12" s="8">
        <v>434.3</v>
      </c>
      <c r="C12" s="8">
        <v>536.6</v>
      </c>
      <c r="D12" s="9">
        <v>550.70000000000005</v>
      </c>
      <c r="E12" s="11">
        <f t="shared" si="5"/>
        <v>126.80174994243612</v>
      </c>
      <c r="F12" s="10">
        <f t="shared" si="0"/>
        <v>102.62765560939246</v>
      </c>
      <c r="G12" s="11"/>
      <c r="H12" s="10" t="e">
        <f t="shared" si="6"/>
        <v>#DIV/0!</v>
      </c>
      <c r="I12" s="58">
        <v>518.4</v>
      </c>
      <c r="J12" s="59">
        <v>533.4</v>
      </c>
      <c r="K12" s="48">
        <f>(J12/I13)*100</f>
        <v>1045.8823529411766</v>
      </c>
      <c r="L12" s="60">
        <f t="shared" si="4"/>
        <v>17.300000000000068</v>
      </c>
      <c r="M12" s="60">
        <f t="shared" si="3"/>
        <v>103.24334458192727</v>
      </c>
      <c r="N12" s="9">
        <v>4.7</v>
      </c>
      <c r="O12" s="9">
        <v>7.2</v>
      </c>
      <c r="P12" s="38">
        <f t="shared" si="7"/>
        <v>2.5</v>
      </c>
    </row>
    <row r="13" spans="1:16" ht="15" customHeight="1">
      <c r="A13" s="7" t="s">
        <v>39</v>
      </c>
      <c r="B13" s="8">
        <v>50.8</v>
      </c>
      <c r="C13" s="8">
        <v>50.8</v>
      </c>
      <c r="D13" s="9">
        <v>42.2</v>
      </c>
      <c r="E13" s="11">
        <f t="shared" si="5"/>
        <v>83.070866141732296</v>
      </c>
      <c r="F13" s="10">
        <f>(D13/C13)*100</f>
        <v>83.070866141732296</v>
      </c>
      <c r="G13" s="11"/>
      <c r="H13" s="10" t="e">
        <f>D13/G13*100</f>
        <v>#DIV/0!</v>
      </c>
      <c r="I13" s="58">
        <v>51</v>
      </c>
      <c r="J13" s="59">
        <v>18.8</v>
      </c>
      <c r="K13" s="48"/>
      <c r="L13" s="60">
        <f t="shared" si="4"/>
        <v>23.400000000000002</v>
      </c>
      <c r="M13" s="60">
        <f t="shared" si="3"/>
        <v>224.468085106383</v>
      </c>
      <c r="N13" s="9">
        <v>7.8</v>
      </c>
      <c r="O13" s="9">
        <v>0</v>
      </c>
      <c r="P13" s="38">
        <f t="shared" si="7"/>
        <v>-7.8</v>
      </c>
    </row>
    <row r="14" spans="1:16" ht="15" customHeight="1">
      <c r="A14" s="7" t="s">
        <v>13</v>
      </c>
      <c r="B14" s="8">
        <v>1503.5</v>
      </c>
      <c r="C14" s="8">
        <v>1503.5</v>
      </c>
      <c r="D14" s="9">
        <v>153.19999999999999</v>
      </c>
      <c r="E14" s="11">
        <f t="shared" si="5"/>
        <v>10.189557698703025</v>
      </c>
      <c r="F14" s="10">
        <f t="shared" si="0"/>
        <v>10.189557698703025</v>
      </c>
      <c r="G14" s="11"/>
      <c r="H14" s="10" t="e">
        <f t="shared" si="6"/>
        <v>#DIV/0!</v>
      </c>
      <c r="I14" s="58">
        <v>1466.7</v>
      </c>
      <c r="J14" s="59">
        <v>90</v>
      </c>
      <c r="K14" s="48">
        <f>(J14/I15)*100</f>
        <v>1.4500459181207406</v>
      </c>
      <c r="L14" s="60">
        <f t="shared" si="4"/>
        <v>63.199999999999989</v>
      </c>
      <c r="M14" s="60">
        <f t="shared" si="3"/>
        <v>170.2222222222222</v>
      </c>
      <c r="N14" s="11">
        <v>1260.5999999999999</v>
      </c>
      <c r="O14" s="11">
        <v>1008.2</v>
      </c>
      <c r="P14" s="38">
        <f t="shared" si="7"/>
        <v>-252.39999999999986</v>
      </c>
    </row>
    <row r="15" spans="1:16" ht="15" customHeight="1">
      <c r="A15" s="7" t="s">
        <v>14</v>
      </c>
      <c r="B15" s="8">
        <v>7915.2</v>
      </c>
      <c r="C15" s="8">
        <v>7915.2</v>
      </c>
      <c r="D15" s="9">
        <v>3083.5</v>
      </c>
      <c r="E15" s="11">
        <f t="shared" si="5"/>
        <v>38.956690923792195</v>
      </c>
      <c r="F15" s="10">
        <f t="shared" si="0"/>
        <v>38.956690923792195</v>
      </c>
      <c r="G15" s="11"/>
      <c r="H15" s="10" t="e">
        <f t="shared" si="6"/>
        <v>#DIV/0!</v>
      </c>
      <c r="I15" s="58">
        <v>6206.7</v>
      </c>
      <c r="J15" s="59">
        <v>2894.3</v>
      </c>
      <c r="K15" s="48">
        <f>(J15/I16)*100</f>
        <v>96.705536436232421</v>
      </c>
      <c r="L15" s="60">
        <f t="shared" si="4"/>
        <v>189.19999999999982</v>
      </c>
      <c r="M15" s="60">
        <f t="shared" si="3"/>
        <v>106.53698649068859</v>
      </c>
      <c r="N15" s="9">
        <v>25.6</v>
      </c>
      <c r="O15" s="9">
        <v>100.5</v>
      </c>
      <c r="P15" s="38">
        <f t="shared" si="7"/>
        <v>74.900000000000006</v>
      </c>
    </row>
    <row r="16" spans="1:16" ht="15" customHeight="1">
      <c r="A16" s="7" t="s">
        <v>15</v>
      </c>
      <c r="B16" s="8">
        <v>3396.6</v>
      </c>
      <c r="C16" s="8">
        <v>3396.6</v>
      </c>
      <c r="D16" s="9">
        <v>1053.7</v>
      </c>
      <c r="E16" s="11">
        <f t="shared" si="5"/>
        <v>31.022198669257495</v>
      </c>
      <c r="F16" s="10">
        <f t="shared" si="0"/>
        <v>31.022198669257495</v>
      </c>
      <c r="G16" s="11"/>
      <c r="H16" s="10" t="e">
        <f t="shared" si="6"/>
        <v>#DIV/0!</v>
      </c>
      <c r="I16" s="58">
        <v>2992.9</v>
      </c>
      <c r="J16" s="59">
        <v>951.7</v>
      </c>
      <c r="K16" s="48">
        <f>(J16/I17)*100</f>
        <v>410.39241052177664</v>
      </c>
      <c r="L16" s="60">
        <f t="shared" si="4"/>
        <v>102</v>
      </c>
      <c r="M16" s="60">
        <f t="shared" si="3"/>
        <v>110.71766312913734</v>
      </c>
      <c r="N16" s="9">
        <v>644.70000000000005</v>
      </c>
      <c r="O16" s="9">
        <v>587.29999999999995</v>
      </c>
      <c r="P16" s="38">
        <f t="shared" si="7"/>
        <v>-57.400000000000091</v>
      </c>
    </row>
    <row r="17" spans="1:16" ht="15" customHeight="1">
      <c r="A17" s="7" t="s">
        <v>16</v>
      </c>
      <c r="B17" s="8">
        <v>163.80000000000001</v>
      </c>
      <c r="C17" s="8">
        <v>165.8</v>
      </c>
      <c r="D17" s="9">
        <v>49.7</v>
      </c>
      <c r="E17" s="11">
        <f t="shared" si="5"/>
        <v>30.341880341880341</v>
      </c>
      <c r="F17" s="10">
        <f t="shared" si="0"/>
        <v>29.97587454764777</v>
      </c>
      <c r="G17" s="11"/>
      <c r="H17" s="10" t="e">
        <f t="shared" si="6"/>
        <v>#DIV/0!</v>
      </c>
      <c r="I17" s="64">
        <v>231.9</v>
      </c>
      <c r="J17" s="59">
        <v>82.3</v>
      </c>
      <c r="K17" s="48" t="e">
        <f>(J17/I18)*100</f>
        <v>#DIV/0!</v>
      </c>
      <c r="L17" s="60">
        <f t="shared" si="4"/>
        <v>-32.599999999999994</v>
      </c>
      <c r="M17" s="60">
        <f t="shared" si="3"/>
        <v>60.388821385176193</v>
      </c>
      <c r="N17" s="15"/>
      <c r="O17" s="15"/>
      <c r="P17" s="38">
        <f t="shared" si="7"/>
        <v>0</v>
      </c>
    </row>
    <row r="18" spans="1:16" ht="15" hidden="1" customHeight="1">
      <c r="A18" s="7" t="s">
        <v>17</v>
      </c>
      <c r="B18" s="8">
        <v>0</v>
      </c>
      <c r="C18" s="8">
        <v>0</v>
      </c>
      <c r="D18" s="9"/>
      <c r="E18" s="11" t="e">
        <f t="shared" si="5"/>
        <v>#DIV/0!</v>
      </c>
      <c r="F18" s="10"/>
      <c r="G18" s="11"/>
      <c r="H18" s="10" t="e">
        <f t="shared" si="6"/>
        <v>#DIV/0!</v>
      </c>
      <c r="I18" s="58">
        <v>0</v>
      </c>
      <c r="J18" s="79">
        <v>0</v>
      </c>
      <c r="K18" s="48" t="e">
        <f>(J18/#REF!)*100</f>
        <v>#REF!</v>
      </c>
      <c r="L18" s="60">
        <f t="shared" si="4"/>
        <v>0</v>
      </c>
      <c r="M18" s="60"/>
      <c r="N18" s="15"/>
      <c r="O18" s="15"/>
      <c r="P18" s="38">
        <f t="shared" si="7"/>
        <v>0</v>
      </c>
    </row>
    <row r="19" spans="1:16" ht="15.75" customHeight="1">
      <c r="A19" s="12" t="s">
        <v>18</v>
      </c>
      <c r="B19" s="13">
        <f>SUM(B8:B18)</f>
        <v>65935.3</v>
      </c>
      <c r="C19" s="5">
        <f>SUM(C8:C18)</f>
        <v>64104</v>
      </c>
      <c r="D19" s="4">
        <f>SUM(D8:D18)</f>
        <v>25885.900000000005</v>
      </c>
      <c r="E19" s="31">
        <f t="shared" si="5"/>
        <v>39.25954685881463</v>
      </c>
      <c r="F19" s="14">
        <f t="shared" si="0"/>
        <v>40.381099463372024</v>
      </c>
      <c r="G19" s="4">
        <f>SUM(G8:G18)</f>
        <v>0</v>
      </c>
      <c r="H19" s="6" t="e">
        <f>(D19-D8)/G19*100</f>
        <v>#DIV/0!</v>
      </c>
      <c r="I19" s="62">
        <f>SUM(I8:I18)</f>
        <v>60511.69999999999</v>
      </c>
      <c r="J19" s="80">
        <f>SUM(J8:J18)</f>
        <v>25989.100000000002</v>
      </c>
      <c r="K19" s="54">
        <f t="shared" si="2"/>
        <v>42.948884265356959</v>
      </c>
      <c r="L19" s="63">
        <f t="shared" si="4"/>
        <v>-103.19999999999709</v>
      </c>
      <c r="M19" s="63">
        <f t="shared" si="3"/>
        <v>99.602910450919822</v>
      </c>
      <c r="N19" s="55">
        <f>SUM(N8:N18)</f>
        <v>2480.6999999999998</v>
      </c>
      <c r="O19" s="44">
        <f>SUM(O8:O18)</f>
        <v>3422.1000000000004</v>
      </c>
      <c r="P19" s="40">
        <f>SUM(P8:P18)</f>
        <v>941.4</v>
      </c>
    </row>
    <row r="20" spans="1:16" ht="15" customHeight="1">
      <c r="A20" s="7" t="s">
        <v>19</v>
      </c>
      <c r="B20" s="8">
        <f>2057.1+81</f>
        <v>2138.1</v>
      </c>
      <c r="C20" s="8">
        <f>2057.1+81</f>
        <v>2138.1</v>
      </c>
      <c r="D20" s="9">
        <v>566.4</v>
      </c>
      <c r="E20" s="11">
        <f t="shared" si="5"/>
        <v>26.490809597306018</v>
      </c>
      <c r="F20" s="10">
        <f t="shared" si="0"/>
        <v>26.490809597306018</v>
      </c>
      <c r="G20" s="11"/>
      <c r="H20" s="10" t="e">
        <f t="shared" ref="H20:H29" si="8">D20/G20*100</f>
        <v>#DIV/0!</v>
      </c>
      <c r="I20" s="58">
        <f>1834+179.4</f>
        <v>2013.4</v>
      </c>
      <c r="J20" s="59">
        <v>467.8</v>
      </c>
      <c r="K20" s="48">
        <f t="shared" si="2"/>
        <v>23.23432998907321</v>
      </c>
      <c r="L20" s="60">
        <f t="shared" si="4"/>
        <v>98.599999999999966</v>
      </c>
      <c r="M20" s="60">
        <f t="shared" si="3"/>
        <v>121.07738349722104</v>
      </c>
      <c r="N20" s="15">
        <v>398</v>
      </c>
      <c r="O20" s="15">
        <v>329.3</v>
      </c>
      <c r="P20" s="38">
        <f>O20-N20</f>
        <v>-68.699999999999989</v>
      </c>
    </row>
    <row r="21" spans="1:16" ht="15" customHeight="1">
      <c r="A21" s="7" t="s">
        <v>20</v>
      </c>
      <c r="B21" s="8">
        <f>1286.6+1481.7</f>
        <v>2768.3</v>
      </c>
      <c r="C21" s="8">
        <v>2770</v>
      </c>
      <c r="D21" s="9">
        <v>886.6</v>
      </c>
      <c r="E21" s="11">
        <f t="shared" si="5"/>
        <v>32.026875699888016</v>
      </c>
      <c r="F21" s="10">
        <f t="shared" si="0"/>
        <v>32.007220216606498</v>
      </c>
      <c r="G21" s="11"/>
      <c r="H21" s="10" t="e">
        <f t="shared" si="8"/>
        <v>#DIV/0!</v>
      </c>
      <c r="I21" s="58">
        <f>1371.1+996.9</f>
        <v>2368</v>
      </c>
      <c r="J21" s="59">
        <v>844.4</v>
      </c>
      <c r="K21" s="48">
        <f t="shared" si="2"/>
        <v>35.658783783783782</v>
      </c>
      <c r="L21" s="60">
        <f t="shared" si="4"/>
        <v>42.200000000000045</v>
      </c>
      <c r="M21" s="60">
        <f t="shared" si="3"/>
        <v>104.99763145428706</v>
      </c>
      <c r="N21" s="9">
        <v>1048.3</v>
      </c>
      <c r="O21" s="9">
        <v>1133.5</v>
      </c>
      <c r="P21" s="38">
        <f>O21-N21</f>
        <v>85.200000000000045</v>
      </c>
    </row>
    <row r="22" spans="1:16" ht="15" hidden="1" customHeight="1">
      <c r="A22" s="7" t="s">
        <v>21</v>
      </c>
      <c r="B22" s="8"/>
      <c r="C22" s="8"/>
      <c r="D22" s="9"/>
      <c r="E22" s="11" t="e">
        <f t="shared" si="5"/>
        <v>#DIV/0!</v>
      </c>
      <c r="F22" s="10"/>
      <c r="G22" s="11"/>
      <c r="H22" s="10"/>
      <c r="I22" s="58"/>
      <c r="J22" s="59"/>
      <c r="K22" s="48"/>
      <c r="L22" s="60">
        <f t="shared" si="4"/>
        <v>0</v>
      </c>
      <c r="M22" s="60" t="e">
        <f t="shared" si="3"/>
        <v>#DIV/0!</v>
      </c>
      <c r="N22" s="15"/>
      <c r="O22" s="15"/>
      <c r="P22" s="38"/>
    </row>
    <row r="23" spans="1:16" ht="15.75" customHeight="1">
      <c r="A23" s="7" t="s">
        <v>22</v>
      </c>
      <c r="B23" s="8">
        <v>1126.7</v>
      </c>
      <c r="C23" s="8">
        <v>1127.7</v>
      </c>
      <c r="D23" s="9">
        <v>358.8</v>
      </c>
      <c r="E23" s="11">
        <f t="shared" si="5"/>
        <v>31.845211680127804</v>
      </c>
      <c r="F23" s="10">
        <f t="shared" si="0"/>
        <v>31.816972599095507</v>
      </c>
      <c r="G23" s="11"/>
      <c r="H23" s="10" t="e">
        <f t="shared" si="8"/>
        <v>#DIV/0!</v>
      </c>
      <c r="I23" s="58">
        <v>1020.4</v>
      </c>
      <c r="J23" s="59">
        <v>330.2</v>
      </c>
      <c r="K23" s="48">
        <f t="shared" si="2"/>
        <v>32.35985887887103</v>
      </c>
      <c r="L23" s="60">
        <f t="shared" si="4"/>
        <v>28.600000000000023</v>
      </c>
      <c r="M23" s="60">
        <f t="shared" si="3"/>
        <v>108.66141732283465</v>
      </c>
      <c r="N23" s="15"/>
      <c r="O23" s="15"/>
      <c r="P23" s="38"/>
    </row>
    <row r="24" spans="1:16" ht="15" customHeight="1">
      <c r="A24" s="7" t="s">
        <v>23</v>
      </c>
      <c r="B24" s="8">
        <v>163.30000000000001</v>
      </c>
      <c r="C24" s="8">
        <v>203.5</v>
      </c>
      <c r="D24" s="9">
        <v>259.7</v>
      </c>
      <c r="E24" s="11">
        <f t="shared" si="5"/>
        <v>159.0324556031843</v>
      </c>
      <c r="F24" s="10">
        <f t="shared" si="0"/>
        <v>127.6167076167076</v>
      </c>
      <c r="G24" s="11"/>
      <c r="H24" s="10" t="e">
        <f t="shared" si="8"/>
        <v>#DIV/0!</v>
      </c>
      <c r="I24" s="58">
        <v>201.2</v>
      </c>
      <c r="J24" s="59">
        <v>132.69999999999999</v>
      </c>
      <c r="K24" s="48">
        <f t="shared" si="2"/>
        <v>65.954274353876741</v>
      </c>
      <c r="L24" s="60">
        <f t="shared" si="4"/>
        <v>127</v>
      </c>
      <c r="M24" s="60">
        <f t="shared" si="3"/>
        <v>195.70459683496611</v>
      </c>
      <c r="N24" s="15"/>
      <c r="O24" s="15"/>
      <c r="P24" s="38"/>
    </row>
    <row r="25" spans="1:16" ht="26.25" customHeight="1">
      <c r="A25" s="33" t="s">
        <v>40</v>
      </c>
      <c r="B25" s="8">
        <v>13172.3</v>
      </c>
      <c r="C25" s="8">
        <v>14417.83</v>
      </c>
      <c r="D25" s="9">
        <v>8043.9</v>
      </c>
      <c r="E25" s="11">
        <f t="shared" si="5"/>
        <v>61.066784084783976</v>
      </c>
      <c r="F25" s="10">
        <f t="shared" si="0"/>
        <v>55.79133614420477</v>
      </c>
      <c r="G25" s="11"/>
      <c r="H25" s="10" t="e">
        <f t="shared" si="8"/>
        <v>#DIV/0!</v>
      </c>
      <c r="I25" s="58">
        <v>13684.3</v>
      </c>
      <c r="J25" s="59">
        <v>6414.1</v>
      </c>
      <c r="K25" s="48">
        <f>(J25/I25)*100</f>
        <v>46.871962760243498</v>
      </c>
      <c r="L25" s="60">
        <f t="shared" si="4"/>
        <v>1629.7999999999993</v>
      </c>
      <c r="M25" s="60">
        <f t="shared" si="3"/>
        <v>125.40964437723139</v>
      </c>
      <c r="N25" s="15"/>
      <c r="O25" s="15"/>
      <c r="P25" s="38"/>
    </row>
    <row r="26" spans="1:16" ht="15" customHeight="1">
      <c r="A26" s="7" t="s">
        <v>24</v>
      </c>
      <c r="B26" s="8">
        <v>353.6</v>
      </c>
      <c r="C26" s="8">
        <v>387.64</v>
      </c>
      <c r="D26" s="9">
        <v>91.3</v>
      </c>
      <c r="E26" s="11">
        <f t="shared" si="5"/>
        <v>25.820135746606333</v>
      </c>
      <c r="F26" s="10">
        <f t="shared" si="0"/>
        <v>23.552780930760502</v>
      </c>
      <c r="G26" s="11"/>
      <c r="H26" s="10" t="e">
        <f t="shared" si="8"/>
        <v>#DIV/0!</v>
      </c>
      <c r="I26" s="58">
        <f>552.6+1037</f>
        <v>1589.6</v>
      </c>
      <c r="J26" s="59">
        <v>218</v>
      </c>
      <c r="K26" s="48">
        <f t="shared" si="2"/>
        <v>13.714141922496225</v>
      </c>
      <c r="L26" s="60">
        <f t="shared" si="4"/>
        <v>-126.7</v>
      </c>
      <c r="M26" s="60">
        <f t="shared" si="3"/>
        <v>41.88073394495413</v>
      </c>
      <c r="N26" s="15"/>
      <c r="O26" s="15"/>
      <c r="P26" s="38"/>
    </row>
    <row r="27" spans="1:16" ht="15" customHeight="1">
      <c r="A27" s="7" t="s">
        <v>25</v>
      </c>
      <c r="B27" s="8">
        <v>76.5</v>
      </c>
      <c r="C27" s="8">
        <v>76.5</v>
      </c>
      <c r="D27" s="11">
        <v>93.1</v>
      </c>
      <c r="E27" s="11">
        <f t="shared" si="5"/>
        <v>121.69934640522875</v>
      </c>
      <c r="F27" s="10">
        <f t="shared" si="0"/>
        <v>121.69934640522875</v>
      </c>
      <c r="G27" s="11"/>
      <c r="H27" s="10" t="e">
        <f t="shared" si="8"/>
        <v>#DIV/0!</v>
      </c>
      <c r="I27" s="58">
        <v>392.2</v>
      </c>
      <c r="J27" s="61">
        <v>147.69999999999999</v>
      </c>
      <c r="K27" s="48">
        <f t="shared" si="2"/>
        <v>37.659357470678223</v>
      </c>
      <c r="L27" s="60">
        <f t="shared" si="4"/>
        <v>-54.599999999999994</v>
      </c>
      <c r="M27" s="60">
        <f t="shared" si="3"/>
        <v>63.033175355450233</v>
      </c>
      <c r="N27" s="15"/>
      <c r="O27" s="15"/>
      <c r="P27" s="38"/>
    </row>
    <row r="28" spans="1:16" ht="15" customHeight="1">
      <c r="A28" s="7" t="s">
        <v>26</v>
      </c>
      <c r="B28" s="8"/>
      <c r="C28" s="8"/>
      <c r="D28" s="9">
        <v>8.4</v>
      </c>
      <c r="E28" s="11"/>
      <c r="F28" s="10"/>
      <c r="G28" s="11"/>
      <c r="H28" s="10" t="e">
        <f t="shared" si="8"/>
        <v>#DIV/0!</v>
      </c>
      <c r="I28" s="58"/>
      <c r="J28" s="59">
        <v>3</v>
      </c>
      <c r="K28" s="48" t="e">
        <f t="shared" si="2"/>
        <v>#DIV/0!</v>
      </c>
      <c r="L28" s="60">
        <f t="shared" si="4"/>
        <v>5.4</v>
      </c>
      <c r="M28" s="60">
        <f t="shared" si="3"/>
        <v>280</v>
      </c>
      <c r="N28" s="15"/>
      <c r="O28" s="15"/>
      <c r="P28" s="38"/>
    </row>
    <row r="29" spans="1:16" ht="16.5" customHeight="1">
      <c r="A29" s="7" t="s">
        <v>27</v>
      </c>
      <c r="B29" s="8">
        <v>356.2</v>
      </c>
      <c r="C29" s="8">
        <v>356.2</v>
      </c>
      <c r="D29" s="9">
        <v>108.6</v>
      </c>
      <c r="E29" s="11">
        <f t="shared" si="5"/>
        <v>30.488489612577201</v>
      </c>
      <c r="F29" s="10">
        <f t="shared" ref="F29:F38" si="9">(D29/C29)*100</f>
        <v>30.488489612577201</v>
      </c>
      <c r="G29" s="11"/>
      <c r="H29" s="10" t="e">
        <f t="shared" si="8"/>
        <v>#DIV/0!</v>
      </c>
      <c r="I29" s="58">
        <v>484.3</v>
      </c>
      <c r="J29" s="59">
        <v>69.8</v>
      </c>
      <c r="K29" s="48">
        <f t="shared" si="2"/>
        <v>14.412554201940944</v>
      </c>
      <c r="L29" s="60">
        <f t="shared" si="4"/>
        <v>38.799999999999997</v>
      </c>
      <c r="M29" s="60">
        <f t="shared" si="3"/>
        <v>155.58739255014328</v>
      </c>
      <c r="N29" s="15"/>
      <c r="O29" s="15"/>
      <c r="P29" s="38"/>
    </row>
    <row r="30" spans="1:16" ht="16.5" customHeight="1">
      <c r="A30" s="12" t="s">
        <v>29</v>
      </c>
      <c r="B30" s="13">
        <f>SUM(B20:B29)</f>
        <v>20154.999999999996</v>
      </c>
      <c r="C30" s="18">
        <f>SUM(C20:C29)</f>
        <v>21477.47</v>
      </c>
      <c r="D30" s="13">
        <f>SUM(D20:D29)</f>
        <v>10416.799999999999</v>
      </c>
      <c r="E30" s="50">
        <f t="shared" si="5"/>
        <v>51.683453237410085</v>
      </c>
      <c r="F30" s="51">
        <f t="shared" ref="F30:K30" si="10">SUM(F20:F29)</f>
        <v>449.46366312248688</v>
      </c>
      <c r="G30" s="51">
        <f t="shared" si="10"/>
        <v>0</v>
      </c>
      <c r="H30" s="51" t="e">
        <f t="shared" si="10"/>
        <v>#DIV/0!</v>
      </c>
      <c r="I30" s="65">
        <f t="shared" si="10"/>
        <v>21753.399999999998</v>
      </c>
      <c r="J30" s="81">
        <f>SUM(J20:J29)</f>
        <v>8627.7000000000007</v>
      </c>
      <c r="K30" s="65" t="e">
        <f t="shared" si="10"/>
        <v>#DIV/0!</v>
      </c>
      <c r="L30" s="63">
        <f t="shared" si="4"/>
        <v>1789.0999999999985</v>
      </c>
      <c r="M30" s="63">
        <f t="shared" si="3"/>
        <v>120.73669691806622</v>
      </c>
      <c r="N30" s="52">
        <f>SUM(N20:N29)</f>
        <v>1446.3</v>
      </c>
      <c r="O30" s="40">
        <f>SUM(O20:O29)</f>
        <v>1462.8</v>
      </c>
      <c r="P30" s="41">
        <f>O30-N30</f>
        <v>16.5</v>
      </c>
    </row>
    <row r="31" spans="1:16" ht="27.75" customHeight="1">
      <c r="A31" s="19" t="s">
        <v>31</v>
      </c>
      <c r="B31" s="16">
        <v>250495.3</v>
      </c>
      <c r="C31" s="16">
        <v>279858.7</v>
      </c>
      <c r="D31" s="32">
        <v>110081.7</v>
      </c>
      <c r="E31" s="11">
        <f t="shared" si="5"/>
        <v>43.945614947665682</v>
      </c>
      <c r="F31" s="10">
        <f t="shared" si="9"/>
        <v>39.33474285416176</v>
      </c>
      <c r="G31" s="11"/>
      <c r="H31" s="10"/>
      <c r="I31" s="64">
        <f>264623.1-12.8</f>
        <v>264610.3</v>
      </c>
      <c r="J31" s="66">
        <v>94175</v>
      </c>
      <c r="K31" s="48">
        <f>(J31/I31)*100</f>
        <v>35.590073402282528</v>
      </c>
      <c r="L31" s="60">
        <f t="shared" si="4"/>
        <v>15906.699999999997</v>
      </c>
      <c r="M31" s="60">
        <f t="shared" si="3"/>
        <v>116.89057605521636</v>
      </c>
      <c r="N31" s="15"/>
      <c r="O31" s="42"/>
      <c r="P31" s="43"/>
    </row>
    <row r="32" spans="1:16" ht="19" customHeight="1">
      <c r="A32" s="17" t="s">
        <v>30</v>
      </c>
      <c r="B32" s="16"/>
      <c r="C32" s="16">
        <v>40.9</v>
      </c>
      <c r="D32" s="45">
        <v>40</v>
      </c>
      <c r="E32" s="11"/>
      <c r="F32" s="10">
        <f t="shared" si="9"/>
        <v>97.799511002445001</v>
      </c>
      <c r="G32" s="11"/>
      <c r="H32" s="10"/>
      <c r="I32" s="64">
        <v>2179.6</v>
      </c>
      <c r="J32" s="73">
        <v>1781.2</v>
      </c>
      <c r="K32" s="48"/>
      <c r="L32" s="60">
        <f t="shared" si="4"/>
        <v>-1741.2</v>
      </c>
      <c r="M32" s="60">
        <f t="shared" si="3"/>
        <v>2.2456770716370986</v>
      </c>
      <c r="N32" s="27"/>
      <c r="O32" s="42"/>
      <c r="P32" s="43"/>
    </row>
    <row r="33" spans="1:16" ht="15" customHeight="1">
      <c r="A33" s="7" t="s">
        <v>33</v>
      </c>
      <c r="B33" s="16"/>
      <c r="C33" s="30"/>
      <c r="D33" s="16"/>
      <c r="E33" s="11"/>
      <c r="F33" s="10"/>
      <c r="G33" s="11"/>
      <c r="H33" s="10"/>
      <c r="I33" s="67"/>
      <c r="J33" s="64"/>
      <c r="K33" s="48"/>
      <c r="L33" s="60">
        <f t="shared" si="4"/>
        <v>0</v>
      </c>
      <c r="M33" s="60"/>
      <c r="N33" s="27"/>
      <c r="O33" s="42"/>
      <c r="P33" s="43"/>
    </row>
    <row r="34" spans="1:16" ht="15.75" customHeight="1">
      <c r="A34" s="7" t="s">
        <v>28</v>
      </c>
      <c r="B34" s="16"/>
      <c r="C34" s="30">
        <v>-24.7</v>
      </c>
      <c r="D34" s="16">
        <v>-20.2</v>
      </c>
      <c r="E34" s="11" t="e">
        <f t="shared" si="5"/>
        <v>#DIV/0!</v>
      </c>
      <c r="F34" s="10">
        <f t="shared" si="9"/>
        <v>81.781376518218622</v>
      </c>
      <c r="G34" s="11"/>
      <c r="H34" s="10"/>
      <c r="I34" s="67">
        <v>-10.199999999999999</v>
      </c>
      <c r="J34" s="64">
        <v>-10.199999999999999</v>
      </c>
      <c r="K34" s="48">
        <f t="shared" si="2"/>
        <v>100</v>
      </c>
      <c r="L34" s="60">
        <f t="shared" si="4"/>
        <v>-10</v>
      </c>
      <c r="M34" s="60">
        <f t="shared" si="3"/>
        <v>198.03921568627453</v>
      </c>
      <c r="N34" s="27"/>
      <c r="O34" s="42"/>
      <c r="P34" s="43"/>
    </row>
    <row r="35" spans="1:16" ht="21.75" customHeight="1">
      <c r="A35" s="28" t="s">
        <v>34</v>
      </c>
      <c r="B35" s="5">
        <f>B7+B31+B32+B33+B34</f>
        <v>336585.6</v>
      </c>
      <c r="C35" s="5">
        <f t="shared" ref="C35:P35" si="11">C7+C31+C32+C33+C34</f>
        <v>365456.37000000005</v>
      </c>
      <c r="D35" s="5">
        <f t="shared" si="11"/>
        <v>146404.19999999998</v>
      </c>
      <c r="E35" s="5" t="e">
        <f t="shared" si="11"/>
        <v>#DIV/0!</v>
      </c>
      <c r="F35" s="75">
        <f t="shared" si="9"/>
        <v>40.060650741975017</v>
      </c>
      <c r="G35" s="5">
        <f t="shared" si="11"/>
        <v>0</v>
      </c>
      <c r="H35" s="5" t="e">
        <f t="shared" si="11"/>
        <v>#DIV/0!</v>
      </c>
      <c r="I35" s="68">
        <f>I7+I31+I32+I33+I34</f>
        <v>349044.79999999993</v>
      </c>
      <c r="J35" s="68">
        <f t="shared" ref="J35" si="12">J7+J31+J32+J33+J34</f>
        <v>130562.8</v>
      </c>
      <c r="K35" s="68" t="e">
        <f t="shared" si="11"/>
        <v>#DIV/0!</v>
      </c>
      <c r="L35" s="69">
        <f t="shared" si="4"/>
        <v>15841.39999999998</v>
      </c>
      <c r="M35" s="69">
        <f t="shared" si="3"/>
        <v>112.13316503628903</v>
      </c>
      <c r="N35" s="53">
        <f t="shared" si="11"/>
        <v>3927</v>
      </c>
      <c r="O35" s="5">
        <f t="shared" si="11"/>
        <v>4884.9000000000005</v>
      </c>
      <c r="P35" s="5">
        <f t="shared" si="11"/>
        <v>957.9</v>
      </c>
    </row>
    <row r="36" spans="1:16" s="25" customFormat="1" ht="14.25" hidden="1" customHeight="1">
      <c r="A36" s="20" t="s">
        <v>32</v>
      </c>
      <c r="B36" s="20"/>
      <c r="C36" s="21"/>
      <c r="D36" s="21"/>
      <c r="E36" s="21"/>
      <c r="F36" s="10" t="e">
        <f t="shared" si="9"/>
        <v>#DIV/0!</v>
      </c>
      <c r="G36" s="23"/>
      <c r="H36" s="22"/>
      <c r="I36" s="21"/>
      <c r="J36" s="21"/>
      <c r="K36" s="22"/>
      <c r="L36" s="22"/>
      <c r="M36" s="21"/>
      <c r="N36" s="24"/>
      <c r="O36" s="24"/>
      <c r="P36" s="24"/>
    </row>
    <row r="37" spans="1:16" ht="21.75" hidden="1" customHeight="1">
      <c r="A37" s="26"/>
      <c r="B37" s="2"/>
      <c r="F37" s="10" t="e">
        <f t="shared" si="9"/>
        <v>#DIV/0!</v>
      </c>
    </row>
    <row r="38" spans="1:16" hidden="1">
      <c r="F38" s="10" t="e">
        <f t="shared" si="9"/>
        <v>#DIV/0!</v>
      </c>
    </row>
    <row r="39" spans="1:16">
      <c r="A39" s="49" t="s">
        <v>43</v>
      </c>
    </row>
    <row r="40" spans="1:16">
      <c r="F40" s="29"/>
    </row>
  </sheetData>
  <mergeCells count="8">
    <mergeCell ref="A1:P1"/>
    <mergeCell ref="A2:P2"/>
    <mergeCell ref="A3:P3"/>
    <mergeCell ref="J4:P4"/>
    <mergeCell ref="A5:A6"/>
    <mergeCell ref="B5:H5"/>
    <mergeCell ref="I5:M5"/>
    <mergeCell ref="N5:P5"/>
  </mergeCells>
  <pageMargins left="0.11811023622047245" right="0.11811023622047245" top="0.94488188976377963" bottom="0.15748031496062992" header="0.31496062992125984" footer="0.31496062992125984"/>
  <pageSetup paperSize="9" scale="8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Normal="100" workbookViewId="0">
      <selection activeCell="O7" sqref="O7"/>
    </sheetView>
  </sheetViews>
  <sheetFormatPr defaultColWidth="9.1796875" defaultRowHeight="16.5"/>
  <cols>
    <col min="1" max="1" width="41.1796875" style="1" customWidth="1"/>
    <col min="2" max="2" width="12.54296875" style="1" hidden="1" customWidth="1"/>
    <col min="3" max="3" width="12.54296875" style="1" customWidth="1"/>
    <col min="4" max="4" width="14.36328125" style="1" customWidth="1"/>
    <col min="5" max="5" width="10.7265625" style="1" hidden="1" customWidth="1"/>
    <col min="6" max="6" width="10.7265625" style="1" customWidth="1"/>
    <col min="7" max="7" width="9.453125" style="1" hidden="1" customWidth="1"/>
    <col min="8" max="8" width="8.7265625" style="1" hidden="1" customWidth="1"/>
    <col min="9" max="9" width="12.36328125" style="1" customWidth="1"/>
    <col min="10" max="10" width="12.54296875" style="2" customWidth="1"/>
    <col min="11" max="11" width="5.7265625" style="1" hidden="1" customWidth="1"/>
    <col min="12" max="12" width="11.54296875" style="1" customWidth="1"/>
    <col min="13" max="13" width="8" style="1" customWidth="1"/>
    <col min="14" max="15" width="10.1796875" style="1" customWidth="1"/>
    <col min="16" max="16" width="9.1796875" style="1" customWidth="1"/>
    <col min="17" max="16384" width="9.1796875" style="1"/>
  </cols>
  <sheetData>
    <row r="1" spans="1:16" ht="18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21.75" hidden="1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4.25" customHeight="1">
      <c r="J4" s="123" t="s">
        <v>42</v>
      </c>
      <c r="K4" s="123"/>
      <c r="L4" s="123"/>
      <c r="M4" s="123"/>
      <c r="N4" s="123"/>
      <c r="O4" s="123"/>
      <c r="P4" s="123"/>
    </row>
    <row r="5" spans="1:16" ht="29.25" customHeight="1">
      <c r="A5" s="112" t="s">
        <v>2</v>
      </c>
      <c r="B5" s="114" t="s">
        <v>48</v>
      </c>
      <c r="C5" s="115"/>
      <c r="D5" s="115"/>
      <c r="E5" s="115"/>
      <c r="F5" s="115"/>
      <c r="G5" s="115"/>
      <c r="H5" s="116"/>
      <c r="I5" s="120" t="s">
        <v>49</v>
      </c>
      <c r="J5" s="121"/>
      <c r="K5" s="121"/>
      <c r="L5" s="121"/>
      <c r="M5" s="122"/>
      <c r="N5" s="117" t="s">
        <v>3</v>
      </c>
      <c r="O5" s="118"/>
      <c r="P5" s="119"/>
    </row>
    <row r="6" spans="1:16" ht="54.5" customHeight="1">
      <c r="A6" s="113"/>
      <c r="B6" s="82" t="s">
        <v>35</v>
      </c>
      <c r="C6" s="82" t="s">
        <v>45</v>
      </c>
      <c r="D6" s="82" t="s">
        <v>71</v>
      </c>
      <c r="E6" s="82" t="s">
        <v>37</v>
      </c>
      <c r="F6" s="82" t="s">
        <v>38</v>
      </c>
      <c r="G6" s="35" t="s">
        <v>4</v>
      </c>
      <c r="H6" s="35" t="s">
        <v>5</v>
      </c>
      <c r="I6" s="46" t="s">
        <v>36</v>
      </c>
      <c r="J6" s="46" t="s">
        <v>70</v>
      </c>
      <c r="K6" s="47" t="s">
        <v>6</v>
      </c>
      <c r="L6" s="46" t="s">
        <v>44</v>
      </c>
      <c r="M6" s="46" t="s">
        <v>6</v>
      </c>
      <c r="N6" s="36" t="s">
        <v>46</v>
      </c>
      <c r="O6" s="36" t="s">
        <v>80</v>
      </c>
      <c r="P6" s="36" t="s">
        <v>7</v>
      </c>
    </row>
    <row r="7" spans="1:16" s="2" customFormat="1" ht="23.25" customHeight="1">
      <c r="A7" s="3" t="s">
        <v>8</v>
      </c>
      <c r="B7" s="4">
        <f>B19+B30</f>
        <v>86090.3</v>
      </c>
      <c r="C7" s="5">
        <f>C19+C30</f>
        <v>85867.34</v>
      </c>
      <c r="D7" s="5">
        <f>D19+D30</f>
        <v>41559.599999999999</v>
      </c>
      <c r="E7" s="31">
        <f>D7/B7*100</f>
        <v>48.274428129533753</v>
      </c>
      <c r="F7" s="6">
        <f t="shared" ref="F7:F27" si="0">(D7/C7)*100</f>
        <v>48.399775747100122</v>
      </c>
      <c r="G7" s="4">
        <f>G19+G30</f>
        <v>0</v>
      </c>
      <c r="H7" s="6" t="e">
        <f>(D7-D8)/G7*100</f>
        <v>#DIV/0!</v>
      </c>
      <c r="I7" s="70">
        <f>I19+I30</f>
        <v>82265.099999999991</v>
      </c>
      <c r="J7" s="68">
        <f>J19+J30</f>
        <v>39691.300000000003</v>
      </c>
      <c r="K7" s="70" t="e">
        <f t="shared" ref="K7:L7" si="1">K19+K30</f>
        <v>#DIV/0!</v>
      </c>
      <c r="L7" s="70">
        <f t="shared" si="1"/>
        <v>1868.2999999999956</v>
      </c>
      <c r="M7" s="71">
        <f>D7/J7*100</f>
        <v>104.70707686571113</v>
      </c>
      <c r="N7" s="37">
        <f>N19+N30</f>
        <v>3927</v>
      </c>
      <c r="O7" s="37">
        <f>O19+O30</f>
        <v>4134.2999999999993</v>
      </c>
      <c r="P7" s="37">
        <f>P19+P30</f>
        <v>207.30000000000007</v>
      </c>
    </row>
    <row r="8" spans="1:16" ht="15" customHeight="1">
      <c r="A8" s="7" t="s">
        <v>9</v>
      </c>
      <c r="B8" s="8">
        <v>21686</v>
      </c>
      <c r="C8" s="8">
        <v>21693.9</v>
      </c>
      <c r="D8" s="9">
        <v>10490.2</v>
      </c>
      <c r="E8" s="11">
        <f>D8/B8*100</f>
        <v>48.373143963847646</v>
      </c>
      <c r="F8" s="10">
        <f t="shared" si="0"/>
        <v>48.355528512623366</v>
      </c>
      <c r="G8" s="11"/>
      <c r="H8" s="10"/>
      <c r="I8" s="58">
        <v>21738.1</v>
      </c>
      <c r="J8" s="59">
        <v>10133.1</v>
      </c>
      <c r="K8" s="48">
        <f t="shared" ref="K8:K34" si="2">(J8/I8)*100</f>
        <v>46.614469525855526</v>
      </c>
      <c r="L8" s="60">
        <f>D8-J8</f>
        <v>357.10000000000036</v>
      </c>
      <c r="M8" s="60">
        <f t="shared" ref="M8:M35" si="3">D8/J8*100</f>
        <v>103.52409430480307</v>
      </c>
      <c r="N8" s="9">
        <v>224.4</v>
      </c>
      <c r="O8" s="9">
        <v>236.4</v>
      </c>
      <c r="P8" s="38">
        <f>O8-N8</f>
        <v>12</v>
      </c>
    </row>
    <row r="9" spans="1:16" ht="15" customHeight="1">
      <c r="A9" s="7" t="s">
        <v>41</v>
      </c>
      <c r="B9" s="8">
        <v>9468.7000000000007</v>
      </c>
      <c r="C9" s="8">
        <v>7533.1</v>
      </c>
      <c r="D9" s="9">
        <v>3681.9</v>
      </c>
      <c r="E9" s="11"/>
      <c r="F9" s="10"/>
      <c r="G9" s="11"/>
      <c r="H9" s="10"/>
      <c r="I9" s="58">
        <v>8084.3</v>
      </c>
      <c r="J9" s="59">
        <v>4025.4</v>
      </c>
      <c r="K9" s="48"/>
      <c r="L9" s="60">
        <f t="shared" ref="L9:L35" si="4">D9-J9</f>
        <v>-343.5</v>
      </c>
      <c r="M9" s="60">
        <f t="shared" si="3"/>
        <v>91.466686540468018</v>
      </c>
      <c r="N9" s="9"/>
      <c r="O9" s="9"/>
      <c r="P9" s="38"/>
    </row>
    <row r="10" spans="1:16" ht="15" customHeight="1">
      <c r="A10" s="7" t="s">
        <v>10</v>
      </c>
      <c r="B10" s="8">
        <v>18350</v>
      </c>
      <c r="C10" s="8">
        <v>18350</v>
      </c>
      <c r="D10" s="9">
        <v>8914</v>
      </c>
      <c r="E10" s="11">
        <f t="shared" ref="E10:E34" si="5">D10/B10*100</f>
        <v>48.577656675749317</v>
      </c>
      <c r="F10" s="10">
        <f t="shared" si="0"/>
        <v>48.577656675749317</v>
      </c>
      <c r="G10" s="11"/>
      <c r="H10" s="10" t="e">
        <f t="shared" ref="H10:H18" si="6">D10/G10*100</f>
        <v>#DIV/0!</v>
      </c>
      <c r="I10" s="58">
        <v>16550</v>
      </c>
      <c r="J10" s="59">
        <v>9068.9</v>
      </c>
      <c r="K10" s="48"/>
      <c r="L10" s="60">
        <f t="shared" si="4"/>
        <v>-154.89999999999964</v>
      </c>
      <c r="M10" s="60">
        <f t="shared" si="3"/>
        <v>98.291964846894331</v>
      </c>
      <c r="N10" s="9">
        <v>204.7</v>
      </c>
      <c r="O10" s="11">
        <v>686.2</v>
      </c>
      <c r="P10" s="38">
        <f t="shared" ref="P10:P18" si="7">O10-N10</f>
        <v>481.50000000000006</v>
      </c>
    </row>
    <row r="11" spans="1:16" ht="15" customHeight="1">
      <c r="A11" s="7" t="s">
        <v>11</v>
      </c>
      <c r="B11" s="8">
        <v>2966.4</v>
      </c>
      <c r="C11" s="8">
        <v>2966.4</v>
      </c>
      <c r="D11" s="9">
        <v>1278.7</v>
      </c>
      <c r="E11" s="11">
        <f t="shared" si="5"/>
        <v>43.106121898597628</v>
      </c>
      <c r="F11" s="10">
        <f t="shared" si="0"/>
        <v>43.106121898597628</v>
      </c>
      <c r="G11" s="11"/>
      <c r="H11" s="10" t="e">
        <f t="shared" si="6"/>
        <v>#DIV/0!</v>
      </c>
      <c r="I11" s="58">
        <v>2671.7</v>
      </c>
      <c r="J11" s="59">
        <v>1334.1</v>
      </c>
      <c r="K11" s="48">
        <f>(J11/I12)*100</f>
        <v>257.34953703703701</v>
      </c>
      <c r="L11" s="60">
        <f t="shared" si="4"/>
        <v>-55.399999999999864</v>
      </c>
      <c r="M11" s="60">
        <f t="shared" si="3"/>
        <v>95.847387752042593</v>
      </c>
      <c r="N11" s="9">
        <v>108.2</v>
      </c>
      <c r="O11" s="11">
        <v>133.5</v>
      </c>
      <c r="P11" s="38">
        <f t="shared" si="7"/>
        <v>25.299999999999997</v>
      </c>
    </row>
    <row r="12" spans="1:16" ht="15" customHeight="1">
      <c r="A12" s="7" t="s">
        <v>12</v>
      </c>
      <c r="B12" s="8">
        <v>434.3</v>
      </c>
      <c r="C12" s="8">
        <v>535.29999999999995</v>
      </c>
      <c r="D12" s="9">
        <v>558</v>
      </c>
      <c r="E12" s="11">
        <f t="shared" si="5"/>
        <v>128.48261570343081</v>
      </c>
      <c r="F12" s="10">
        <f t="shared" si="0"/>
        <v>104.24061274051934</v>
      </c>
      <c r="G12" s="11"/>
      <c r="H12" s="10" t="e">
        <f t="shared" si="6"/>
        <v>#DIV/0!</v>
      </c>
      <c r="I12" s="58">
        <v>518.4</v>
      </c>
      <c r="J12" s="59">
        <v>537.5</v>
      </c>
      <c r="K12" s="48">
        <f>(J12/I13)*100</f>
        <v>1053.9215686274511</v>
      </c>
      <c r="L12" s="60">
        <f t="shared" si="4"/>
        <v>20.5</v>
      </c>
      <c r="M12" s="60">
        <f t="shared" si="3"/>
        <v>103.81395348837211</v>
      </c>
      <c r="N12" s="9">
        <v>4.7</v>
      </c>
      <c r="O12" s="11">
        <v>0.1</v>
      </c>
      <c r="P12" s="38">
        <f t="shared" si="7"/>
        <v>-4.6000000000000005</v>
      </c>
    </row>
    <row r="13" spans="1:16" ht="15" customHeight="1">
      <c r="A13" s="7" t="s">
        <v>39</v>
      </c>
      <c r="B13" s="8">
        <v>50.8</v>
      </c>
      <c r="C13" s="8">
        <v>50.8</v>
      </c>
      <c r="D13" s="9">
        <v>24.4</v>
      </c>
      <c r="E13" s="11">
        <f t="shared" si="5"/>
        <v>48.031496062992126</v>
      </c>
      <c r="F13" s="10">
        <f>(D13/C13)*100</f>
        <v>48.031496062992126</v>
      </c>
      <c r="G13" s="11"/>
      <c r="H13" s="10" t="e">
        <f>D13/G13*100</f>
        <v>#DIV/0!</v>
      </c>
      <c r="I13" s="58">
        <v>51</v>
      </c>
      <c r="J13" s="59">
        <v>18.8</v>
      </c>
      <c r="K13" s="48"/>
      <c r="L13" s="60">
        <f t="shared" si="4"/>
        <v>5.5999999999999979</v>
      </c>
      <c r="M13" s="60">
        <f t="shared" si="3"/>
        <v>129.78723404255319</v>
      </c>
      <c r="N13" s="9">
        <v>7.8</v>
      </c>
      <c r="O13" s="11">
        <v>0</v>
      </c>
      <c r="P13" s="38">
        <f t="shared" si="7"/>
        <v>-7.8</v>
      </c>
    </row>
    <row r="14" spans="1:16" ht="15" customHeight="1">
      <c r="A14" s="7" t="s">
        <v>13</v>
      </c>
      <c r="B14" s="8">
        <v>1503.5</v>
      </c>
      <c r="C14" s="8">
        <v>1508.5</v>
      </c>
      <c r="D14" s="9">
        <v>162</v>
      </c>
      <c r="E14" s="11">
        <f t="shared" si="5"/>
        <v>10.774858663119389</v>
      </c>
      <c r="F14" s="10">
        <f t="shared" si="0"/>
        <v>10.739144845873385</v>
      </c>
      <c r="G14" s="11"/>
      <c r="H14" s="10" t="e">
        <f t="shared" si="6"/>
        <v>#DIV/0!</v>
      </c>
      <c r="I14" s="58">
        <v>1466.7</v>
      </c>
      <c r="J14" s="59">
        <v>100.7</v>
      </c>
      <c r="K14" s="48">
        <f>(J14/I15)*100</f>
        <v>1.6224402661639843</v>
      </c>
      <c r="L14" s="60">
        <f t="shared" si="4"/>
        <v>61.3</v>
      </c>
      <c r="M14" s="60">
        <f t="shared" si="3"/>
        <v>160.87388282025819</v>
      </c>
      <c r="N14" s="11">
        <v>1260.5999999999999</v>
      </c>
      <c r="O14" s="11">
        <v>1001.1</v>
      </c>
      <c r="P14" s="38">
        <f t="shared" si="7"/>
        <v>-259.49999999999989</v>
      </c>
    </row>
    <row r="15" spans="1:16" ht="15" customHeight="1">
      <c r="A15" s="7" t="s">
        <v>14</v>
      </c>
      <c r="B15" s="8">
        <v>7915.2</v>
      </c>
      <c r="C15" s="8">
        <v>7915.2</v>
      </c>
      <c r="D15" s="9">
        <v>3157.1</v>
      </c>
      <c r="E15" s="11">
        <f t="shared" si="5"/>
        <v>39.886547402466135</v>
      </c>
      <c r="F15" s="10">
        <f t="shared" si="0"/>
        <v>39.886547402466135</v>
      </c>
      <c r="G15" s="11"/>
      <c r="H15" s="10" t="e">
        <f t="shared" si="6"/>
        <v>#DIV/0!</v>
      </c>
      <c r="I15" s="58">
        <v>6206.7</v>
      </c>
      <c r="J15" s="59">
        <v>2976.2</v>
      </c>
      <c r="K15" s="48">
        <f>(J15/I16)*100</f>
        <v>99.442012763540362</v>
      </c>
      <c r="L15" s="60">
        <f t="shared" si="4"/>
        <v>180.90000000000009</v>
      </c>
      <c r="M15" s="60">
        <f t="shared" si="3"/>
        <v>106.07822054969425</v>
      </c>
      <c r="N15" s="9">
        <v>25.6</v>
      </c>
      <c r="O15" s="11">
        <v>27.4</v>
      </c>
      <c r="P15" s="38">
        <f t="shared" si="7"/>
        <v>1.7999999999999972</v>
      </c>
    </row>
    <row r="16" spans="1:16" ht="15" customHeight="1">
      <c r="A16" s="7" t="s">
        <v>15</v>
      </c>
      <c r="B16" s="8">
        <v>3396.6</v>
      </c>
      <c r="C16" s="8">
        <v>3396.6</v>
      </c>
      <c r="D16" s="9">
        <v>1114.0999999999999</v>
      </c>
      <c r="E16" s="11">
        <f t="shared" si="5"/>
        <v>32.800447506329853</v>
      </c>
      <c r="F16" s="10">
        <f t="shared" si="0"/>
        <v>32.800447506329853</v>
      </c>
      <c r="G16" s="11"/>
      <c r="H16" s="10" t="e">
        <f t="shared" si="6"/>
        <v>#DIV/0!</v>
      </c>
      <c r="I16" s="58">
        <v>2992.9</v>
      </c>
      <c r="J16" s="59">
        <v>982.8</v>
      </c>
      <c r="K16" s="48">
        <f>(J16/I17)*100</f>
        <v>423.80336351875803</v>
      </c>
      <c r="L16" s="60">
        <f t="shared" si="4"/>
        <v>131.29999999999995</v>
      </c>
      <c r="M16" s="60">
        <f t="shared" si="3"/>
        <v>113.35978835978835</v>
      </c>
      <c r="N16" s="9">
        <v>644.70000000000005</v>
      </c>
      <c r="O16" s="9">
        <v>485.5</v>
      </c>
      <c r="P16" s="38">
        <f t="shared" si="7"/>
        <v>-159.20000000000005</v>
      </c>
    </row>
    <row r="17" spans="1:16" ht="15" customHeight="1">
      <c r="A17" s="7" t="s">
        <v>16</v>
      </c>
      <c r="B17" s="8">
        <v>163.80000000000001</v>
      </c>
      <c r="C17" s="8">
        <v>167.3</v>
      </c>
      <c r="D17" s="9">
        <v>84.1</v>
      </c>
      <c r="E17" s="11">
        <f t="shared" si="5"/>
        <v>51.343101343101338</v>
      </c>
      <c r="F17" s="10">
        <f t="shared" si="0"/>
        <v>50.268977884040645</v>
      </c>
      <c r="G17" s="11"/>
      <c r="H17" s="10" t="e">
        <f t="shared" si="6"/>
        <v>#DIV/0!</v>
      </c>
      <c r="I17" s="64">
        <v>231.9</v>
      </c>
      <c r="J17" s="59">
        <v>96</v>
      </c>
      <c r="K17" s="48" t="e">
        <f>(J17/I18)*100</f>
        <v>#DIV/0!</v>
      </c>
      <c r="L17" s="60">
        <f t="shared" si="4"/>
        <v>-11.900000000000006</v>
      </c>
      <c r="M17" s="60">
        <f t="shared" si="3"/>
        <v>87.604166666666657</v>
      </c>
      <c r="N17" s="15"/>
      <c r="O17" s="15"/>
      <c r="P17" s="38">
        <f t="shared" si="7"/>
        <v>0</v>
      </c>
    </row>
    <row r="18" spans="1:16" ht="15" hidden="1" customHeight="1">
      <c r="A18" s="7" t="s">
        <v>17</v>
      </c>
      <c r="B18" s="8">
        <v>0</v>
      </c>
      <c r="C18" s="8">
        <v>0</v>
      </c>
      <c r="D18" s="9"/>
      <c r="E18" s="11" t="e">
        <f t="shared" si="5"/>
        <v>#DIV/0!</v>
      </c>
      <c r="F18" s="10"/>
      <c r="G18" s="11"/>
      <c r="H18" s="10" t="e">
        <f t="shared" si="6"/>
        <v>#DIV/0!</v>
      </c>
      <c r="I18" s="58">
        <v>0</v>
      </c>
      <c r="J18" s="59">
        <v>0</v>
      </c>
      <c r="K18" s="48" t="e">
        <f>(J18/#REF!)*100</f>
        <v>#REF!</v>
      </c>
      <c r="L18" s="60">
        <f t="shared" si="4"/>
        <v>0</v>
      </c>
      <c r="M18" s="60"/>
      <c r="N18" s="15"/>
      <c r="O18" s="15"/>
      <c r="P18" s="38">
        <f t="shared" si="7"/>
        <v>0</v>
      </c>
    </row>
    <row r="19" spans="1:16" ht="15.75" customHeight="1">
      <c r="A19" s="12" t="s">
        <v>18</v>
      </c>
      <c r="B19" s="13">
        <f>SUM(B8:B18)</f>
        <v>65935.3</v>
      </c>
      <c r="C19" s="5">
        <f>SUM(C8:C18)</f>
        <v>64117.100000000006</v>
      </c>
      <c r="D19" s="4">
        <f>SUM(D8:D18)</f>
        <v>29464.499999999996</v>
      </c>
      <c r="E19" s="31">
        <f t="shared" si="5"/>
        <v>44.686988608529873</v>
      </c>
      <c r="F19" s="14">
        <f t="shared" si="0"/>
        <v>45.95419942573821</v>
      </c>
      <c r="G19" s="4">
        <f>SUM(G8:G18)</f>
        <v>0</v>
      </c>
      <c r="H19" s="6" t="e">
        <f>(D19-D8)/G19*100</f>
        <v>#DIV/0!</v>
      </c>
      <c r="I19" s="62">
        <f>SUM(I8:I18)</f>
        <v>60511.69999999999</v>
      </c>
      <c r="J19" s="85">
        <f>SUM(J8:J18)</f>
        <v>29273.5</v>
      </c>
      <c r="K19" s="54">
        <f t="shared" si="2"/>
        <v>48.376594939491049</v>
      </c>
      <c r="L19" s="63">
        <f t="shared" si="4"/>
        <v>190.99999999999636</v>
      </c>
      <c r="M19" s="63">
        <f t="shared" si="3"/>
        <v>100.65246724853536</v>
      </c>
      <c r="N19" s="55">
        <f>SUM(N8:N18)</f>
        <v>2480.6999999999998</v>
      </c>
      <c r="O19" s="44">
        <f>SUM(O8:O18)</f>
        <v>2570.1999999999998</v>
      </c>
      <c r="P19" s="40">
        <f>SUM(P8:P18)</f>
        <v>89.500000000000114</v>
      </c>
    </row>
    <row r="20" spans="1:16" ht="15" customHeight="1">
      <c r="A20" s="7" t="s">
        <v>19</v>
      </c>
      <c r="B20" s="8">
        <f>2057.1+81</f>
        <v>2138.1</v>
      </c>
      <c r="C20" s="8">
        <f>2057.1+81</f>
        <v>2138.1</v>
      </c>
      <c r="D20" s="9">
        <v>867.8</v>
      </c>
      <c r="E20" s="11">
        <f t="shared" si="5"/>
        <v>40.587437444460036</v>
      </c>
      <c r="F20" s="10">
        <f t="shared" si="0"/>
        <v>40.587437444460036</v>
      </c>
      <c r="G20" s="11"/>
      <c r="H20" s="10" t="e">
        <f t="shared" ref="H20:H29" si="8">D20/G20*100</f>
        <v>#DIV/0!</v>
      </c>
      <c r="I20" s="58">
        <f>1834+179.4</f>
        <v>2013.4</v>
      </c>
      <c r="J20" s="59">
        <v>746.6</v>
      </c>
      <c r="K20" s="48">
        <f t="shared" si="2"/>
        <v>37.0815535909407</v>
      </c>
      <c r="L20" s="60">
        <f t="shared" si="4"/>
        <v>121.19999999999993</v>
      </c>
      <c r="M20" s="60">
        <f t="shared" si="3"/>
        <v>116.23359228502544</v>
      </c>
      <c r="N20" s="15">
        <v>398</v>
      </c>
      <c r="O20" s="15">
        <v>437.8</v>
      </c>
      <c r="P20" s="38">
        <f>O20-N20</f>
        <v>39.800000000000011</v>
      </c>
    </row>
    <row r="21" spans="1:16" ht="15" customHeight="1">
      <c r="A21" s="7" t="s">
        <v>20</v>
      </c>
      <c r="B21" s="8">
        <f>1286.6+1481.7</f>
        <v>2768.3</v>
      </c>
      <c r="C21" s="8">
        <v>2769.9</v>
      </c>
      <c r="D21" s="9">
        <v>1049.2</v>
      </c>
      <c r="E21" s="11">
        <f t="shared" si="5"/>
        <v>37.900516562511285</v>
      </c>
      <c r="F21" s="10">
        <f t="shared" si="0"/>
        <v>37.878623777031663</v>
      </c>
      <c r="G21" s="11"/>
      <c r="H21" s="10" t="e">
        <f t="shared" si="8"/>
        <v>#DIV/0!</v>
      </c>
      <c r="I21" s="58">
        <f>1371.1+996.9</f>
        <v>2368</v>
      </c>
      <c r="J21" s="59">
        <v>1101.8</v>
      </c>
      <c r="K21" s="48">
        <f t="shared" si="2"/>
        <v>46.528716216216218</v>
      </c>
      <c r="L21" s="60">
        <f t="shared" si="4"/>
        <v>-52.599999999999909</v>
      </c>
      <c r="M21" s="60">
        <f t="shared" si="3"/>
        <v>95.225993828281005</v>
      </c>
      <c r="N21" s="9">
        <v>1048.3</v>
      </c>
      <c r="O21" s="9">
        <v>1126.3</v>
      </c>
      <c r="P21" s="38">
        <f>O21-N21</f>
        <v>78</v>
      </c>
    </row>
    <row r="22" spans="1:16" ht="15" hidden="1" customHeight="1">
      <c r="A22" s="7" t="s">
        <v>21</v>
      </c>
      <c r="B22" s="8"/>
      <c r="C22" s="8"/>
      <c r="D22" s="9"/>
      <c r="E22" s="11" t="e">
        <f t="shared" si="5"/>
        <v>#DIV/0!</v>
      </c>
      <c r="F22" s="10"/>
      <c r="G22" s="11"/>
      <c r="H22" s="10"/>
      <c r="I22" s="58"/>
      <c r="J22" s="59"/>
      <c r="K22" s="48"/>
      <c r="L22" s="60">
        <f t="shared" si="4"/>
        <v>0</v>
      </c>
      <c r="M22" s="60" t="e">
        <f t="shared" si="3"/>
        <v>#DIV/0!</v>
      </c>
      <c r="N22" s="15"/>
      <c r="O22" s="15"/>
      <c r="P22" s="38"/>
    </row>
    <row r="23" spans="1:16" ht="15.75" customHeight="1">
      <c r="A23" s="7" t="s">
        <v>22</v>
      </c>
      <c r="B23" s="8">
        <v>1126.7</v>
      </c>
      <c r="C23" s="8">
        <v>1127.7</v>
      </c>
      <c r="D23" s="9">
        <v>479</v>
      </c>
      <c r="E23" s="11">
        <f t="shared" si="5"/>
        <v>42.51353510251176</v>
      </c>
      <c r="F23" s="10">
        <f t="shared" si="0"/>
        <v>42.475835771925155</v>
      </c>
      <c r="G23" s="11"/>
      <c r="H23" s="10" t="e">
        <f t="shared" si="8"/>
        <v>#DIV/0!</v>
      </c>
      <c r="I23" s="58">
        <v>1020.4</v>
      </c>
      <c r="J23" s="59">
        <v>411.3</v>
      </c>
      <c r="K23" s="48">
        <f t="shared" si="2"/>
        <v>40.30772246177969</v>
      </c>
      <c r="L23" s="60">
        <f t="shared" si="4"/>
        <v>67.699999999999989</v>
      </c>
      <c r="M23" s="60">
        <f t="shared" si="3"/>
        <v>116.46000486263068</v>
      </c>
      <c r="N23" s="15"/>
      <c r="O23" s="15"/>
      <c r="P23" s="38"/>
    </row>
    <row r="24" spans="1:16" ht="15" customHeight="1">
      <c r="A24" s="7" t="s">
        <v>23</v>
      </c>
      <c r="B24" s="8">
        <v>163.30000000000001</v>
      </c>
      <c r="C24" s="8">
        <v>203.5</v>
      </c>
      <c r="D24" s="9">
        <v>250.1</v>
      </c>
      <c r="E24" s="11">
        <f t="shared" si="5"/>
        <v>153.15370483772196</v>
      </c>
      <c r="F24" s="10">
        <f t="shared" si="0"/>
        <v>122.89926289926289</v>
      </c>
      <c r="G24" s="11"/>
      <c r="H24" s="10" t="e">
        <f t="shared" si="8"/>
        <v>#DIV/0!</v>
      </c>
      <c r="I24" s="58">
        <v>201.2</v>
      </c>
      <c r="J24" s="59">
        <v>132.9</v>
      </c>
      <c r="K24" s="48">
        <f t="shared" si="2"/>
        <v>66.053677932405577</v>
      </c>
      <c r="L24" s="60">
        <f t="shared" si="4"/>
        <v>117.19999999999999</v>
      </c>
      <c r="M24" s="60">
        <f t="shared" si="3"/>
        <v>188.18660647103084</v>
      </c>
      <c r="N24" s="15"/>
      <c r="O24" s="15"/>
      <c r="P24" s="38"/>
    </row>
    <row r="25" spans="1:16" ht="26.25" customHeight="1">
      <c r="A25" s="33" t="s">
        <v>40</v>
      </c>
      <c r="B25" s="8">
        <v>13172.3</v>
      </c>
      <c r="C25" s="8">
        <v>14622.8</v>
      </c>
      <c r="D25" s="9">
        <v>9015.5</v>
      </c>
      <c r="E25" s="11">
        <f t="shared" si="5"/>
        <v>68.442868747295464</v>
      </c>
      <c r="F25" s="10">
        <f t="shared" si="0"/>
        <v>61.653718850015046</v>
      </c>
      <c r="G25" s="11"/>
      <c r="H25" s="10" t="e">
        <f t="shared" si="8"/>
        <v>#DIV/0!</v>
      </c>
      <c r="I25" s="58">
        <v>13684.3</v>
      </c>
      <c r="J25" s="59">
        <v>7248.3</v>
      </c>
      <c r="K25" s="48">
        <f>(J25/I25)*100</f>
        <v>52.967999824616541</v>
      </c>
      <c r="L25" s="60">
        <f t="shared" si="4"/>
        <v>1767.1999999999998</v>
      </c>
      <c r="M25" s="60">
        <f t="shared" si="3"/>
        <v>124.38088931197659</v>
      </c>
      <c r="N25" s="15"/>
      <c r="O25" s="15"/>
      <c r="P25" s="38"/>
    </row>
    <row r="26" spans="1:16" ht="15" customHeight="1">
      <c r="A26" s="7" t="s">
        <v>24</v>
      </c>
      <c r="B26" s="8">
        <v>353.6</v>
      </c>
      <c r="C26" s="8">
        <v>387.64</v>
      </c>
      <c r="D26" s="9">
        <v>123.9</v>
      </c>
      <c r="E26" s="11">
        <f t="shared" si="5"/>
        <v>35.039592760180994</v>
      </c>
      <c r="F26" s="10">
        <f t="shared" si="0"/>
        <v>31.962645753792181</v>
      </c>
      <c r="G26" s="11"/>
      <c r="H26" s="10" t="e">
        <f t="shared" si="8"/>
        <v>#DIV/0!</v>
      </c>
      <c r="I26" s="58">
        <f>552.6+1037</f>
        <v>1589.6</v>
      </c>
      <c r="J26" s="59">
        <v>395.1</v>
      </c>
      <c r="K26" s="48">
        <f t="shared" si="2"/>
        <v>24.855309511826878</v>
      </c>
      <c r="L26" s="60">
        <f t="shared" si="4"/>
        <v>-271.20000000000005</v>
      </c>
      <c r="M26" s="60">
        <f t="shared" si="3"/>
        <v>31.359149582384205</v>
      </c>
      <c r="N26" s="15"/>
      <c r="O26" s="15"/>
      <c r="P26" s="38"/>
    </row>
    <row r="27" spans="1:16" ht="15" customHeight="1">
      <c r="A27" s="7" t="s">
        <v>25</v>
      </c>
      <c r="B27" s="8">
        <v>76.5</v>
      </c>
      <c r="C27" s="8">
        <v>136.5</v>
      </c>
      <c r="D27" s="11">
        <v>156.4</v>
      </c>
      <c r="E27" s="11">
        <f t="shared" si="5"/>
        <v>204.44444444444449</v>
      </c>
      <c r="F27" s="10">
        <f t="shared" si="0"/>
        <v>114.5787545787546</v>
      </c>
      <c r="G27" s="11"/>
      <c r="H27" s="10" t="e">
        <f t="shared" si="8"/>
        <v>#DIV/0!</v>
      </c>
      <c r="I27" s="58">
        <v>392.2</v>
      </c>
      <c r="J27" s="61">
        <v>234.8</v>
      </c>
      <c r="K27" s="48">
        <f t="shared" si="2"/>
        <v>59.867414584395718</v>
      </c>
      <c r="L27" s="60">
        <f t="shared" si="4"/>
        <v>-78.400000000000006</v>
      </c>
      <c r="M27" s="60">
        <f t="shared" si="3"/>
        <v>66.609880749574103</v>
      </c>
      <c r="N27" s="15"/>
      <c r="O27" s="15"/>
      <c r="P27" s="38"/>
    </row>
    <row r="28" spans="1:16" ht="15" customHeight="1">
      <c r="A28" s="7" t="s">
        <v>26</v>
      </c>
      <c r="B28" s="8"/>
      <c r="C28" s="8"/>
      <c r="D28" s="9">
        <v>3.7</v>
      </c>
      <c r="E28" s="11"/>
      <c r="F28" s="10"/>
      <c r="G28" s="11"/>
      <c r="H28" s="10" t="e">
        <f t="shared" si="8"/>
        <v>#DIV/0!</v>
      </c>
      <c r="I28" s="58"/>
      <c r="J28" s="59">
        <v>1.3</v>
      </c>
      <c r="K28" s="48" t="e">
        <f t="shared" si="2"/>
        <v>#DIV/0!</v>
      </c>
      <c r="L28" s="60">
        <f t="shared" si="4"/>
        <v>2.4000000000000004</v>
      </c>
      <c r="M28" s="60">
        <f t="shared" si="3"/>
        <v>284.61538461538464</v>
      </c>
      <c r="N28" s="15"/>
      <c r="O28" s="15"/>
      <c r="P28" s="38"/>
    </row>
    <row r="29" spans="1:16" ht="16.5" customHeight="1">
      <c r="A29" s="7" t="s">
        <v>27</v>
      </c>
      <c r="B29" s="8">
        <v>356.2</v>
      </c>
      <c r="C29" s="8">
        <v>364.1</v>
      </c>
      <c r="D29" s="9">
        <v>149.5</v>
      </c>
      <c r="E29" s="11">
        <f t="shared" si="5"/>
        <v>41.970802919708028</v>
      </c>
      <c r="F29" s="10">
        <f t="shared" ref="F29:F38" si="9">(D29/C29)*100</f>
        <v>41.060148310903593</v>
      </c>
      <c r="G29" s="11"/>
      <c r="H29" s="10" t="e">
        <f t="shared" si="8"/>
        <v>#DIV/0!</v>
      </c>
      <c r="I29" s="58">
        <v>484.3</v>
      </c>
      <c r="J29" s="59">
        <v>145.69999999999999</v>
      </c>
      <c r="K29" s="48">
        <f t="shared" si="2"/>
        <v>30.084658269667557</v>
      </c>
      <c r="L29" s="60">
        <f t="shared" si="4"/>
        <v>3.8000000000000114</v>
      </c>
      <c r="M29" s="60">
        <f t="shared" si="3"/>
        <v>102.60809883321895</v>
      </c>
      <c r="N29" s="15"/>
      <c r="O29" s="15"/>
      <c r="P29" s="38"/>
    </row>
    <row r="30" spans="1:16" ht="16.5" customHeight="1">
      <c r="A30" s="12" t="s">
        <v>29</v>
      </c>
      <c r="B30" s="13">
        <f>SUM(B20:B29)</f>
        <v>20154.999999999996</v>
      </c>
      <c r="C30" s="18">
        <f>SUM(C20:C29)</f>
        <v>21750.239999999998</v>
      </c>
      <c r="D30" s="13">
        <f>SUM(D20:D29)</f>
        <v>12095.1</v>
      </c>
      <c r="E30" s="50">
        <f t="shared" si="5"/>
        <v>60.010419250806265</v>
      </c>
      <c r="F30" s="51">
        <f t="shared" ref="F30:K30" si="10">SUM(F20:F29)</f>
        <v>493.09642738614508</v>
      </c>
      <c r="G30" s="51">
        <f t="shared" si="10"/>
        <v>0</v>
      </c>
      <c r="H30" s="51" t="e">
        <f t="shared" si="10"/>
        <v>#DIV/0!</v>
      </c>
      <c r="I30" s="65">
        <f t="shared" si="10"/>
        <v>21753.399999999998</v>
      </c>
      <c r="J30" s="86">
        <f>SUM(J20:J29)</f>
        <v>10417.800000000001</v>
      </c>
      <c r="K30" s="65" t="e">
        <f t="shared" si="10"/>
        <v>#DIV/0!</v>
      </c>
      <c r="L30" s="63">
        <f t="shared" si="4"/>
        <v>1677.2999999999993</v>
      </c>
      <c r="M30" s="63">
        <f t="shared" si="3"/>
        <v>116.10032828428267</v>
      </c>
      <c r="N30" s="52">
        <f>SUM(N20:N29)</f>
        <v>1446.3</v>
      </c>
      <c r="O30" s="40">
        <f>SUM(O20:O29)</f>
        <v>1564.1</v>
      </c>
      <c r="P30" s="41">
        <f>O30-N30</f>
        <v>117.79999999999995</v>
      </c>
    </row>
    <row r="31" spans="1:16" ht="27.75" customHeight="1">
      <c r="A31" s="19" t="s">
        <v>31</v>
      </c>
      <c r="B31" s="16">
        <v>250495.3</v>
      </c>
      <c r="C31" s="16">
        <f>280885.6-4.8</f>
        <v>280880.8</v>
      </c>
      <c r="D31" s="32">
        <v>135678.70000000001</v>
      </c>
      <c r="E31" s="11">
        <f t="shared" si="5"/>
        <v>54.164169946501993</v>
      </c>
      <c r="F31" s="10">
        <f t="shared" si="9"/>
        <v>48.30472570570862</v>
      </c>
      <c r="G31" s="11"/>
      <c r="H31" s="10"/>
      <c r="I31" s="64">
        <f>264623.1-12.8</f>
        <v>264610.3</v>
      </c>
      <c r="J31" s="66">
        <v>138796.9</v>
      </c>
      <c r="K31" s="48">
        <f>(J31/I31)*100</f>
        <v>52.453324757199546</v>
      </c>
      <c r="L31" s="60">
        <f t="shared" si="4"/>
        <v>-3118.1999999999825</v>
      </c>
      <c r="M31" s="60">
        <f t="shared" si="3"/>
        <v>97.753408037211216</v>
      </c>
      <c r="N31" s="15"/>
      <c r="O31" s="42"/>
      <c r="P31" s="43"/>
    </row>
    <row r="32" spans="1:16" ht="19" customHeight="1">
      <c r="A32" s="17" t="s">
        <v>30</v>
      </c>
      <c r="B32" s="16"/>
      <c r="C32" s="16">
        <v>40.9</v>
      </c>
      <c r="D32" s="45">
        <v>40.9</v>
      </c>
      <c r="E32" s="11"/>
      <c r="F32" s="10">
        <f t="shared" si="9"/>
        <v>100</v>
      </c>
      <c r="G32" s="11"/>
      <c r="H32" s="10"/>
      <c r="I32" s="64">
        <v>2179.6</v>
      </c>
      <c r="J32" s="73">
        <v>2161.1</v>
      </c>
      <c r="K32" s="48"/>
      <c r="L32" s="60">
        <f t="shared" si="4"/>
        <v>-2120.1999999999998</v>
      </c>
      <c r="M32" s="60">
        <f t="shared" si="3"/>
        <v>1.8925547175049744</v>
      </c>
      <c r="N32" s="27"/>
      <c r="O32" s="42"/>
      <c r="P32" s="43"/>
    </row>
    <row r="33" spans="1:16" ht="15" customHeight="1">
      <c r="A33" s="7" t="s">
        <v>33</v>
      </c>
      <c r="B33" s="16"/>
      <c r="C33" s="30"/>
      <c r="D33" s="16"/>
      <c r="E33" s="11"/>
      <c r="F33" s="10"/>
      <c r="G33" s="11"/>
      <c r="H33" s="10"/>
      <c r="I33" s="67"/>
      <c r="J33" s="64"/>
      <c r="K33" s="48"/>
      <c r="L33" s="60">
        <f t="shared" si="4"/>
        <v>0</v>
      </c>
      <c r="M33" s="60"/>
      <c r="N33" s="27"/>
      <c r="O33" s="42"/>
      <c r="P33" s="43"/>
    </row>
    <row r="34" spans="1:16" ht="15.75" customHeight="1">
      <c r="A34" s="7" t="s">
        <v>28</v>
      </c>
      <c r="B34" s="16"/>
      <c r="C34" s="30">
        <v>-24.8</v>
      </c>
      <c r="D34" s="16">
        <v>-20.2</v>
      </c>
      <c r="E34" s="11" t="e">
        <f t="shared" si="5"/>
        <v>#DIV/0!</v>
      </c>
      <c r="F34" s="10">
        <f t="shared" si="9"/>
        <v>81.451612903225794</v>
      </c>
      <c r="G34" s="11"/>
      <c r="H34" s="10"/>
      <c r="I34" s="67">
        <v>-10.199999999999999</v>
      </c>
      <c r="J34" s="64">
        <v>-10.199999999999999</v>
      </c>
      <c r="K34" s="48">
        <f t="shared" si="2"/>
        <v>100</v>
      </c>
      <c r="L34" s="60">
        <f t="shared" si="4"/>
        <v>-10</v>
      </c>
      <c r="M34" s="60">
        <f t="shared" si="3"/>
        <v>198.03921568627453</v>
      </c>
      <c r="N34" s="27"/>
      <c r="O34" s="42"/>
      <c r="P34" s="43"/>
    </row>
    <row r="35" spans="1:16" ht="21.75" customHeight="1">
      <c r="A35" s="28" t="s">
        <v>34</v>
      </c>
      <c r="B35" s="5">
        <f>B7+B31+B32+B33+B34</f>
        <v>336585.6</v>
      </c>
      <c r="C35" s="5">
        <f t="shared" ref="C35:P35" si="11">C7+C31+C32+C33+C34</f>
        <v>366764.24000000005</v>
      </c>
      <c r="D35" s="5">
        <f t="shared" si="11"/>
        <v>177259</v>
      </c>
      <c r="E35" s="5" t="e">
        <f t="shared" si="11"/>
        <v>#DIV/0!</v>
      </c>
      <c r="F35" s="75">
        <f t="shared" si="9"/>
        <v>48.330502450293402</v>
      </c>
      <c r="G35" s="5">
        <f t="shared" si="11"/>
        <v>0</v>
      </c>
      <c r="H35" s="5" t="e">
        <f t="shared" si="11"/>
        <v>#DIV/0!</v>
      </c>
      <c r="I35" s="68">
        <f>I7+I31+I32+I33+I34</f>
        <v>349044.79999999993</v>
      </c>
      <c r="J35" s="87">
        <f t="shared" ref="J35" si="12">J7+J31+J32+J33+J34</f>
        <v>180639.1</v>
      </c>
      <c r="K35" s="68" t="e">
        <f t="shared" si="11"/>
        <v>#DIV/0!</v>
      </c>
      <c r="L35" s="69">
        <f t="shared" si="4"/>
        <v>-3380.1000000000058</v>
      </c>
      <c r="M35" s="69">
        <f t="shared" si="3"/>
        <v>98.128810429192797</v>
      </c>
      <c r="N35" s="53">
        <f t="shared" si="11"/>
        <v>3927</v>
      </c>
      <c r="O35" s="5">
        <f t="shared" si="11"/>
        <v>4134.2999999999993</v>
      </c>
      <c r="P35" s="5">
        <f t="shared" si="11"/>
        <v>207.30000000000007</v>
      </c>
    </row>
    <row r="36" spans="1:16" s="25" customFormat="1" ht="14.25" hidden="1" customHeight="1">
      <c r="A36" s="20" t="s">
        <v>32</v>
      </c>
      <c r="B36" s="20"/>
      <c r="C36" s="21"/>
      <c r="D36" s="21"/>
      <c r="E36" s="21"/>
      <c r="F36" s="10" t="e">
        <f t="shared" si="9"/>
        <v>#DIV/0!</v>
      </c>
      <c r="G36" s="23"/>
      <c r="H36" s="22"/>
      <c r="I36" s="21"/>
      <c r="J36" s="21"/>
      <c r="K36" s="22"/>
      <c r="L36" s="22"/>
      <c r="M36" s="21"/>
      <c r="N36" s="24"/>
      <c r="O36" s="24"/>
      <c r="P36" s="24"/>
    </row>
    <row r="37" spans="1:16" ht="21.75" hidden="1" customHeight="1">
      <c r="A37" s="26"/>
      <c r="B37" s="2"/>
      <c r="F37" s="10" t="e">
        <f t="shared" si="9"/>
        <v>#DIV/0!</v>
      </c>
    </row>
    <row r="38" spans="1:16" hidden="1">
      <c r="F38" s="10" t="e">
        <f t="shared" si="9"/>
        <v>#DIV/0!</v>
      </c>
    </row>
    <row r="39" spans="1:16">
      <c r="A39" s="49" t="s">
        <v>43</v>
      </c>
    </row>
    <row r="40" spans="1:16">
      <c r="F40" s="29"/>
    </row>
  </sheetData>
  <mergeCells count="8">
    <mergeCell ref="A1:P1"/>
    <mergeCell ref="A2:P2"/>
    <mergeCell ref="A3:P3"/>
    <mergeCell ref="J4:P4"/>
    <mergeCell ref="A5:A6"/>
    <mergeCell ref="B5:H5"/>
    <mergeCell ref="I5:M5"/>
    <mergeCell ref="N5:P5"/>
  </mergeCells>
  <pageMargins left="0.11811023622047245" right="0.11811023622047245" top="0.94488188976377963" bottom="0.15748031496062992" header="0.31496062992125984" footer="0.31496062992125984"/>
  <pageSetup paperSize="9" scale="8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60" zoomScaleNormal="100" workbookViewId="0">
      <selection activeCell="D8" sqref="D8"/>
    </sheetView>
  </sheetViews>
  <sheetFormatPr defaultColWidth="9.1796875" defaultRowHeight="16.5"/>
  <cols>
    <col min="1" max="1" width="41.1796875" style="1" customWidth="1"/>
    <col min="2" max="2" width="12.54296875" style="1" hidden="1" customWidth="1"/>
    <col min="3" max="3" width="12.54296875" style="1" customWidth="1"/>
    <col min="4" max="4" width="14.36328125" style="1" customWidth="1"/>
    <col min="5" max="5" width="10.7265625" style="1" hidden="1" customWidth="1"/>
    <col min="6" max="6" width="10.7265625" style="1" customWidth="1"/>
    <col min="7" max="7" width="9.453125" style="1" hidden="1" customWidth="1"/>
    <col min="8" max="8" width="8.7265625" style="1" hidden="1" customWidth="1"/>
    <col min="9" max="9" width="12.36328125" style="1" customWidth="1"/>
    <col min="10" max="10" width="12.54296875" style="2" customWidth="1"/>
    <col min="11" max="11" width="5.7265625" style="1" hidden="1" customWidth="1"/>
    <col min="12" max="12" width="11.54296875" style="1" customWidth="1"/>
    <col min="13" max="13" width="8" style="1" customWidth="1"/>
    <col min="14" max="15" width="10.1796875" style="1" customWidth="1"/>
    <col min="16" max="16" width="9.1796875" style="1" customWidth="1"/>
    <col min="17" max="16384" width="9.1796875" style="1"/>
  </cols>
  <sheetData>
    <row r="1" spans="1:16" ht="18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 customHeight="1">
      <c r="A2" s="110" t="s">
        <v>79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21.75" hidden="1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4.25" customHeight="1">
      <c r="J4" s="123" t="s">
        <v>42</v>
      </c>
      <c r="K4" s="123"/>
      <c r="L4" s="123"/>
      <c r="M4" s="123"/>
      <c r="N4" s="123"/>
      <c r="O4" s="123"/>
      <c r="P4" s="123"/>
    </row>
    <row r="5" spans="1:16" ht="29.25" customHeight="1">
      <c r="A5" s="112" t="s">
        <v>2</v>
      </c>
      <c r="B5" s="114" t="s">
        <v>48</v>
      </c>
      <c r="C5" s="115"/>
      <c r="D5" s="115"/>
      <c r="E5" s="115"/>
      <c r="F5" s="115"/>
      <c r="G5" s="115"/>
      <c r="H5" s="116"/>
      <c r="I5" s="120" t="s">
        <v>49</v>
      </c>
      <c r="J5" s="121"/>
      <c r="K5" s="121"/>
      <c r="L5" s="121"/>
      <c r="M5" s="122"/>
      <c r="N5" s="117" t="s">
        <v>3</v>
      </c>
      <c r="O5" s="118"/>
      <c r="P5" s="119"/>
    </row>
    <row r="6" spans="1:16" ht="54.5" customHeight="1">
      <c r="A6" s="113"/>
      <c r="B6" s="91" t="s">
        <v>35</v>
      </c>
      <c r="C6" s="91" t="s">
        <v>45</v>
      </c>
      <c r="D6" s="91" t="s">
        <v>81</v>
      </c>
      <c r="E6" s="91" t="s">
        <v>37</v>
      </c>
      <c r="F6" s="91" t="s">
        <v>38</v>
      </c>
      <c r="G6" s="35" t="s">
        <v>4</v>
      </c>
      <c r="H6" s="35" t="s">
        <v>5</v>
      </c>
      <c r="I6" s="46" t="s">
        <v>36</v>
      </c>
      <c r="J6" s="46" t="s">
        <v>82</v>
      </c>
      <c r="K6" s="47" t="s">
        <v>6</v>
      </c>
      <c r="L6" s="46" t="s">
        <v>44</v>
      </c>
      <c r="M6" s="46" t="s">
        <v>6</v>
      </c>
      <c r="N6" s="36" t="s">
        <v>46</v>
      </c>
      <c r="O6" s="36" t="s">
        <v>83</v>
      </c>
      <c r="P6" s="36" t="s">
        <v>7</v>
      </c>
    </row>
    <row r="7" spans="1:16" s="2" customFormat="1" ht="23.25" customHeight="1">
      <c r="A7" s="3" t="s">
        <v>8</v>
      </c>
      <c r="B7" s="4">
        <f>B19+B30</f>
        <v>86090.3</v>
      </c>
      <c r="C7" s="5">
        <f>C19+C30</f>
        <v>85936.74</v>
      </c>
      <c r="D7" s="5">
        <f>D19+D30</f>
        <v>51497.7</v>
      </c>
      <c r="E7" s="31">
        <f>D7/B7*100</f>
        <v>59.818237362397383</v>
      </c>
      <c r="F7" s="6">
        <f t="shared" ref="F7:F27" si="0">(D7/C7)*100</f>
        <v>59.925126319662567</v>
      </c>
      <c r="G7" s="4">
        <f>G19+G30</f>
        <v>0</v>
      </c>
      <c r="H7" s="6" t="e">
        <f>(D7-D8)/G7*100</f>
        <v>#DIV/0!</v>
      </c>
      <c r="I7" s="70">
        <f>I19+I30</f>
        <v>82265.099999999991</v>
      </c>
      <c r="J7" s="68">
        <f>J19+J30</f>
        <v>49639.200000000012</v>
      </c>
      <c r="K7" s="70" t="e">
        <f t="shared" ref="K7:L7" si="1">K19+K30</f>
        <v>#DIV/0!</v>
      </c>
      <c r="L7" s="70">
        <f t="shared" si="1"/>
        <v>1858.4999999999891</v>
      </c>
      <c r="M7" s="71">
        <f>D7/J7*100</f>
        <v>103.74401682541215</v>
      </c>
      <c r="N7" s="37">
        <f>N19+N30</f>
        <v>3927</v>
      </c>
      <c r="O7" s="37">
        <f>O19+O30</f>
        <v>4163.2999999999993</v>
      </c>
      <c r="P7" s="37">
        <f>P19+P30</f>
        <v>236.30000000000013</v>
      </c>
    </row>
    <row r="8" spans="1:16" ht="15" customHeight="1">
      <c r="A8" s="7" t="s">
        <v>9</v>
      </c>
      <c r="B8" s="8">
        <v>21686</v>
      </c>
      <c r="C8" s="8">
        <v>21693.9</v>
      </c>
      <c r="D8" s="9">
        <v>12736.6</v>
      </c>
      <c r="E8" s="11">
        <f>D8/B8*100</f>
        <v>58.731900765470812</v>
      </c>
      <c r="F8" s="10">
        <f t="shared" si="0"/>
        <v>58.710513093542424</v>
      </c>
      <c r="G8" s="11"/>
      <c r="H8" s="10"/>
      <c r="I8" s="58">
        <v>21738.1</v>
      </c>
      <c r="J8" s="59">
        <v>12155.2</v>
      </c>
      <c r="K8" s="48">
        <f t="shared" ref="K8:K34" si="2">(J8/I8)*100</f>
        <v>55.91657044543912</v>
      </c>
      <c r="L8" s="60">
        <f>D8-J8</f>
        <v>581.39999999999964</v>
      </c>
      <c r="M8" s="60">
        <f t="shared" ref="M8:M35" si="3">D8/J8*100</f>
        <v>104.78313808082137</v>
      </c>
      <c r="N8" s="9">
        <v>224.4</v>
      </c>
      <c r="O8" s="9">
        <v>343.8</v>
      </c>
      <c r="P8" s="38">
        <f>O8-N8</f>
        <v>119.4</v>
      </c>
    </row>
    <row r="9" spans="1:16" ht="15" customHeight="1">
      <c r="A9" s="7" t="s">
        <v>41</v>
      </c>
      <c r="B9" s="8">
        <v>9468.7000000000007</v>
      </c>
      <c r="C9" s="8">
        <v>7533.1</v>
      </c>
      <c r="D9" s="9">
        <v>4366.7</v>
      </c>
      <c r="E9" s="11"/>
      <c r="F9" s="10"/>
      <c r="G9" s="11"/>
      <c r="H9" s="10"/>
      <c r="I9" s="58">
        <v>8084.3</v>
      </c>
      <c r="J9" s="59">
        <v>4820.2</v>
      </c>
      <c r="K9" s="48"/>
      <c r="L9" s="60">
        <f t="shared" ref="L9:L35" si="4">D9-J9</f>
        <v>-453.5</v>
      </c>
      <c r="M9" s="60">
        <f t="shared" si="3"/>
        <v>90.591676693913115</v>
      </c>
      <c r="N9" s="9"/>
      <c r="O9" s="9"/>
      <c r="P9" s="38"/>
    </row>
    <row r="10" spans="1:16" ht="15" customHeight="1">
      <c r="A10" s="7" t="s">
        <v>10</v>
      </c>
      <c r="B10" s="8">
        <v>18350</v>
      </c>
      <c r="C10" s="8">
        <v>18350</v>
      </c>
      <c r="D10" s="9">
        <v>12850.3</v>
      </c>
      <c r="E10" s="11">
        <f t="shared" ref="E10:E34" si="5">D10/B10*100</f>
        <v>70.028882833787463</v>
      </c>
      <c r="F10" s="10">
        <f t="shared" si="0"/>
        <v>70.028882833787463</v>
      </c>
      <c r="G10" s="11"/>
      <c r="H10" s="10" t="e">
        <f t="shared" ref="H10:H18" si="6">D10/G10*100</f>
        <v>#DIV/0!</v>
      </c>
      <c r="I10" s="58">
        <v>16550</v>
      </c>
      <c r="J10" s="59">
        <v>12505.3</v>
      </c>
      <c r="K10" s="48"/>
      <c r="L10" s="60">
        <f t="shared" si="4"/>
        <v>345</v>
      </c>
      <c r="M10" s="60">
        <f t="shared" si="3"/>
        <v>102.75883025597147</v>
      </c>
      <c r="N10" s="9">
        <v>204.7</v>
      </c>
      <c r="O10" s="9">
        <v>606.70000000000005</v>
      </c>
      <c r="P10" s="38">
        <f t="shared" ref="P10:P18" si="7">O10-N10</f>
        <v>402.00000000000006</v>
      </c>
    </row>
    <row r="11" spans="1:16" ht="15" customHeight="1">
      <c r="A11" s="7" t="s">
        <v>11</v>
      </c>
      <c r="B11" s="8">
        <v>2966.4</v>
      </c>
      <c r="C11" s="8">
        <v>2966.4</v>
      </c>
      <c r="D11" s="9">
        <v>1795.9</v>
      </c>
      <c r="E11" s="11">
        <f t="shared" si="5"/>
        <v>60.54139697950378</v>
      </c>
      <c r="F11" s="10">
        <f t="shared" si="0"/>
        <v>60.54139697950378</v>
      </c>
      <c r="G11" s="11"/>
      <c r="H11" s="10" t="e">
        <f t="shared" si="6"/>
        <v>#DIV/0!</v>
      </c>
      <c r="I11" s="58">
        <v>2671.7</v>
      </c>
      <c r="J11" s="59">
        <v>1990.7</v>
      </c>
      <c r="K11" s="48">
        <f>(J11/I12)*100</f>
        <v>384.00848765432102</v>
      </c>
      <c r="L11" s="60">
        <f t="shared" si="4"/>
        <v>-194.79999999999995</v>
      </c>
      <c r="M11" s="60">
        <f t="shared" si="3"/>
        <v>90.214497412970317</v>
      </c>
      <c r="N11" s="9">
        <v>108.2</v>
      </c>
      <c r="O11" s="9">
        <v>169.1</v>
      </c>
      <c r="P11" s="38">
        <f t="shared" si="7"/>
        <v>60.899999999999991</v>
      </c>
    </row>
    <row r="12" spans="1:16" ht="15" customHeight="1">
      <c r="A12" s="7" t="s">
        <v>12</v>
      </c>
      <c r="B12" s="8">
        <v>434.3</v>
      </c>
      <c r="C12" s="8">
        <v>537.79999999999995</v>
      </c>
      <c r="D12" s="9">
        <v>558.29999999999995</v>
      </c>
      <c r="E12" s="11">
        <f t="shared" si="5"/>
        <v>128.55169237854017</v>
      </c>
      <c r="F12" s="10">
        <f t="shared" si="0"/>
        <v>103.81182595760505</v>
      </c>
      <c r="G12" s="11"/>
      <c r="H12" s="10" t="e">
        <f t="shared" si="6"/>
        <v>#DIV/0!</v>
      </c>
      <c r="I12" s="58">
        <v>518.4</v>
      </c>
      <c r="J12" s="59">
        <v>541.5</v>
      </c>
      <c r="K12" s="48">
        <f>(J12/I13)*100</f>
        <v>1061.7647058823529</v>
      </c>
      <c r="L12" s="60">
        <f t="shared" si="4"/>
        <v>16.799999999999955</v>
      </c>
      <c r="M12" s="60">
        <f t="shared" si="3"/>
        <v>103.10249307479225</v>
      </c>
      <c r="N12" s="9">
        <v>4.7</v>
      </c>
      <c r="O12" s="9">
        <v>0</v>
      </c>
      <c r="P12" s="38">
        <f t="shared" si="7"/>
        <v>-4.7</v>
      </c>
    </row>
    <row r="13" spans="1:16" ht="15" customHeight="1">
      <c r="A13" s="7" t="s">
        <v>39</v>
      </c>
      <c r="B13" s="8">
        <v>50.8</v>
      </c>
      <c r="C13" s="8">
        <v>50.8</v>
      </c>
      <c r="D13" s="9">
        <v>24.4</v>
      </c>
      <c r="E13" s="11">
        <f t="shared" si="5"/>
        <v>48.031496062992126</v>
      </c>
      <c r="F13" s="10">
        <f>(D13/C13)*100</f>
        <v>48.031496062992126</v>
      </c>
      <c r="G13" s="11"/>
      <c r="H13" s="10" t="e">
        <f>D13/G13*100</f>
        <v>#DIV/0!</v>
      </c>
      <c r="I13" s="58">
        <v>51</v>
      </c>
      <c r="J13" s="59">
        <v>17.399999999999999</v>
      </c>
      <c r="K13" s="48"/>
      <c r="L13" s="60">
        <f t="shared" si="4"/>
        <v>7</v>
      </c>
      <c r="M13" s="60">
        <f t="shared" si="3"/>
        <v>140.22988505747128</v>
      </c>
      <c r="N13" s="9">
        <v>7.8</v>
      </c>
      <c r="O13" s="9">
        <v>0</v>
      </c>
      <c r="P13" s="38">
        <f t="shared" si="7"/>
        <v>-7.8</v>
      </c>
    </row>
    <row r="14" spans="1:16" ht="15" customHeight="1">
      <c r="A14" s="7" t="s">
        <v>13</v>
      </c>
      <c r="B14" s="8">
        <v>1503.5</v>
      </c>
      <c r="C14" s="8">
        <v>1508.5</v>
      </c>
      <c r="D14" s="9">
        <v>177.2</v>
      </c>
      <c r="E14" s="11">
        <f t="shared" si="5"/>
        <v>11.785833056202193</v>
      </c>
      <c r="F14" s="10">
        <f t="shared" si="0"/>
        <v>11.746768312893602</v>
      </c>
      <c r="G14" s="11"/>
      <c r="H14" s="10" t="e">
        <f t="shared" si="6"/>
        <v>#DIV/0!</v>
      </c>
      <c r="I14" s="58">
        <v>1466.7</v>
      </c>
      <c r="J14" s="59">
        <v>247.4</v>
      </c>
      <c r="K14" s="48">
        <f>(J14/I15)*100</f>
        <v>3.9860151127007915</v>
      </c>
      <c r="L14" s="60">
        <f t="shared" si="4"/>
        <v>-70.200000000000017</v>
      </c>
      <c r="M14" s="60">
        <f t="shared" si="3"/>
        <v>71.624898949070328</v>
      </c>
      <c r="N14" s="11">
        <v>1260.5999999999999</v>
      </c>
      <c r="O14" s="11">
        <v>988.6</v>
      </c>
      <c r="P14" s="38">
        <f t="shared" si="7"/>
        <v>-271.99999999999989</v>
      </c>
    </row>
    <row r="15" spans="1:16" ht="15" customHeight="1">
      <c r="A15" s="7" t="s">
        <v>14</v>
      </c>
      <c r="B15" s="8">
        <v>7915.2</v>
      </c>
      <c r="C15" s="8">
        <v>7915.2</v>
      </c>
      <c r="D15" s="9">
        <v>4444.2</v>
      </c>
      <c r="E15" s="11">
        <f t="shared" si="5"/>
        <v>56.147665251667675</v>
      </c>
      <c r="F15" s="10">
        <f t="shared" si="0"/>
        <v>56.147665251667675</v>
      </c>
      <c r="G15" s="11"/>
      <c r="H15" s="10" t="e">
        <f t="shared" si="6"/>
        <v>#DIV/0!</v>
      </c>
      <c r="I15" s="58">
        <v>6206.7</v>
      </c>
      <c r="J15" s="59">
        <v>4472.8</v>
      </c>
      <c r="K15" s="48">
        <f>(J15/I16)*100</f>
        <v>149.4470246249457</v>
      </c>
      <c r="L15" s="60">
        <f t="shared" si="4"/>
        <v>-28.600000000000364</v>
      </c>
      <c r="M15" s="60">
        <f t="shared" si="3"/>
        <v>99.36057950277231</v>
      </c>
      <c r="N15" s="9">
        <v>25.6</v>
      </c>
      <c r="O15" s="9">
        <v>26.4</v>
      </c>
      <c r="P15" s="38">
        <f t="shared" si="7"/>
        <v>0.79999999999999716</v>
      </c>
    </row>
    <row r="16" spans="1:16" ht="15" customHeight="1">
      <c r="A16" s="7" t="s">
        <v>15</v>
      </c>
      <c r="B16" s="8">
        <v>3396.6</v>
      </c>
      <c r="C16" s="8">
        <v>3396.6</v>
      </c>
      <c r="D16" s="9">
        <v>1434.7</v>
      </c>
      <c r="E16" s="11">
        <f t="shared" si="5"/>
        <v>42.239298121651068</v>
      </c>
      <c r="F16" s="10">
        <f t="shared" si="0"/>
        <v>42.239298121651068</v>
      </c>
      <c r="G16" s="11"/>
      <c r="H16" s="10" t="e">
        <f t="shared" si="6"/>
        <v>#DIV/0!</v>
      </c>
      <c r="I16" s="58">
        <v>2992.9</v>
      </c>
      <c r="J16" s="59">
        <v>1348.5</v>
      </c>
      <c r="K16" s="48">
        <f>(J16/I17)*100</f>
        <v>581.5006468305304</v>
      </c>
      <c r="L16" s="60">
        <f t="shared" si="4"/>
        <v>86.200000000000045</v>
      </c>
      <c r="M16" s="60">
        <f t="shared" si="3"/>
        <v>106.39228772710419</v>
      </c>
      <c r="N16" s="9">
        <v>644.70000000000005</v>
      </c>
      <c r="O16" s="9">
        <v>482.1</v>
      </c>
      <c r="P16" s="38">
        <f t="shared" si="7"/>
        <v>-162.60000000000002</v>
      </c>
    </row>
    <row r="17" spans="1:16" ht="15" customHeight="1">
      <c r="A17" s="7" t="s">
        <v>16</v>
      </c>
      <c r="B17" s="8">
        <v>163.80000000000001</v>
      </c>
      <c r="C17" s="8">
        <v>167.3</v>
      </c>
      <c r="D17" s="9">
        <v>98.3</v>
      </c>
      <c r="E17" s="11">
        <f t="shared" si="5"/>
        <v>60.012210012210012</v>
      </c>
      <c r="F17" s="10">
        <f t="shared" si="0"/>
        <v>58.756724447101007</v>
      </c>
      <c r="G17" s="11"/>
      <c r="H17" s="10" t="e">
        <f t="shared" si="6"/>
        <v>#DIV/0!</v>
      </c>
      <c r="I17" s="64">
        <v>231.9</v>
      </c>
      <c r="J17" s="59">
        <v>110.4</v>
      </c>
      <c r="K17" s="48" t="e">
        <f>(J17/I18)*100</f>
        <v>#DIV/0!</v>
      </c>
      <c r="L17" s="60">
        <f t="shared" si="4"/>
        <v>-12.100000000000009</v>
      </c>
      <c r="M17" s="60">
        <f t="shared" si="3"/>
        <v>89.039855072463752</v>
      </c>
      <c r="N17" s="15"/>
      <c r="O17" s="15"/>
      <c r="P17" s="38">
        <f t="shared" si="7"/>
        <v>0</v>
      </c>
    </row>
    <row r="18" spans="1:16" ht="15" hidden="1" customHeight="1">
      <c r="A18" s="7" t="s">
        <v>17</v>
      </c>
      <c r="B18" s="8">
        <v>0</v>
      </c>
      <c r="C18" s="8">
        <v>0</v>
      </c>
      <c r="D18" s="9"/>
      <c r="E18" s="11" t="e">
        <f t="shared" si="5"/>
        <v>#DIV/0!</v>
      </c>
      <c r="F18" s="10"/>
      <c r="G18" s="11"/>
      <c r="H18" s="10" t="e">
        <f t="shared" si="6"/>
        <v>#DIV/0!</v>
      </c>
      <c r="I18" s="58">
        <v>0</v>
      </c>
      <c r="J18" s="59">
        <v>0</v>
      </c>
      <c r="K18" s="48" t="e">
        <f>(J18/#REF!)*100</f>
        <v>#REF!</v>
      </c>
      <c r="L18" s="60">
        <f t="shared" si="4"/>
        <v>0</v>
      </c>
      <c r="M18" s="60"/>
      <c r="N18" s="15"/>
      <c r="O18" s="15"/>
      <c r="P18" s="38">
        <f t="shared" si="7"/>
        <v>0</v>
      </c>
    </row>
    <row r="19" spans="1:16" ht="15.75" customHeight="1">
      <c r="A19" s="12" t="s">
        <v>18</v>
      </c>
      <c r="B19" s="13">
        <f>SUM(B8:B18)</f>
        <v>65935.3</v>
      </c>
      <c r="C19" s="5">
        <f>SUM(C8:C18)</f>
        <v>64119.600000000006</v>
      </c>
      <c r="D19" s="4">
        <f>SUM(D8:D18)</f>
        <v>38486.6</v>
      </c>
      <c r="E19" s="31">
        <f t="shared" si="5"/>
        <v>58.37025083680517</v>
      </c>
      <c r="F19" s="14">
        <f t="shared" si="0"/>
        <v>60.023144249184327</v>
      </c>
      <c r="G19" s="4">
        <f>SUM(G8:G18)</f>
        <v>0</v>
      </c>
      <c r="H19" s="6" t="e">
        <f>(D19-D8)/G19*100</f>
        <v>#DIV/0!</v>
      </c>
      <c r="I19" s="62">
        <f>SUM(I8:I18)</f>
        <v>60511.69999999999</v>
      </c>
      <c r="J19" s="62">
        <f>SUM(J8:J18)</f>
        <v>38209.400000000009</v>
      </c>
      <c r="K19" s="54">
        <f t="shared" si="2"/>
        <v>63.14382177330998</v>
      </c>
      <c r="L19" s="63">
        <f t="shared" si="4"/>
        <v>277.19999999998981</v>
      </c>
      <c r="M19" s="63">
        <f t="shared" si="3"/>
        <v>100.72547593000674</v>
      </c>
      <c r="N19" s="55">
        <f>SUM(N8:N18)</f>
        <v>2480.6999999999998</v>
      </c>
      <c r="O19" s="44">
        <f>SUM(O8:O18)</f>
        <v>2616.6999999999998</v>
      </c>
      <c r="P19" s="40">
        <f>SUM(P8:P18)</f>
        <v>136.00000000000017</v>
      </c>
    </row>
    <row r="20" spans="1:16" ht="15" customHeight="1">
      <c r="A20" s="7" t="s">
        <v>19</v>
      </c>
      <c r="B20" s="8">
        <f>2057.1+81</f>
        <v>2138.1</v>
      </c>
      <c r="C20" s="8">
        <f>2057.1+81</f>
        <v>2138.1</v>
      </c>
      <c r="D20" s="9">
        <v>965.8</v>
      </c>
      <c r="E20" s="11">
        <f t="shared" si="5"/>
        <v>45.170946167157751</v>
      </c>
      <c r="F20" s="10">
        <f t="shared" si="0"/>
        <v>45.170946167157751</v>
      </c>
      <c r="G20" s="11"/>
      <c r="H20" s="10" t="e">
        <f t="shared" ref="H20:H29" si="8">D20/G20*100</f>
        <v>#DIV/0!</v>
      </c>
      <c r="I20" s="58">
        <f>1834+179.4</f>
        <v>2013.4</v>
      </c>
      <c r="J20" s="59">
        <v>900.6</v>
      </c>
      <c r="K20" s="48">
        <f t="shared" si="2"/>
        <v>44.730306943478695</v>
      </c>
      <c r="L20" s="60">
        <f t="shared" si="4"/>
        <v>65.199999999999932</v>
      </c>
      <c r="M20" s="60">
        <f t="shared" si="3"/>
        <v>107.23961803242281</v>
      </c>
      <c r="N20" s="15">
        <v>398</v>
      </c>
      <c r="O20" s="15">
        <v>389.5</v>
      </c>
      <c r="P20" s="38">
        <f>O20-N20</f>
        <v>-8.5</v>
      </c>
    </row>
    <row r="21" spans="1:16" ht="15" customHeight="1">
      <c r="A21" s="7" t="s">
        <v>20</v>
      </c>
      <c r="B21" s="8">
        <f>1286.6+1481.7</f>
        <v>2768.3</v>
      </c>
      <c r="C21" s="8">
        <v>2769.8</v>
      </c>
      <c r="D21" s="9">
        <v>1180.0999999999999</v>
      </c>
      <c r="E21" s="11">
        <f t="shared" si="5"/>
        <v>42.629050319690784</v>
      </c>
      <c r="F21" s="10">
        <f t="shared" si="0"/>
        <v>42.605964329554475</v>
      </c>
      <c r="G21" s="11"/>
      <c r="H21" s="10" t="e">
        <f t="shared" si="8"/>
        <v>#DIV/0!</v>
      </c>
      <c r="I21" s="58">
        <f>1371.1+996.9</f>
        <v>2368</v>
      </c>
      <c r="J21" s="59">
        <v>1272</v>
      </c>
      <c r="K21" s="48">
        <f t="shared" si="2"/>
        <v>53.716216216216218</v>
      </c>
      <c r="L21" s="60">
        <f t="shared" si="4"/>
        <v>-91.900000000000091</v>
      </c>
      <c r="M21" s="60">
        <f t="shared" si="3"/>
        <v>92.775157232704402</v>
      </c>
      <c r="N21" s="9">
        <v>1048.3</v>
      </c>
      <c r="O21" s="9">
        <v>1157.0999999999999</v>
      </c>
      <c r="P21" s="38">
        <f>O21-N21</f>
        <v>108.79999999999995</v>
      </c>
    </row>
    <row r="22" spans="1:16" ht="15" hidden="1" customHeight="1">
      <c r="A22" s="7" t="s">
        <v>21</v>
      </c>
      <c r="B22" s="8"/>
      <c r="C22" s="8"/>
      <c r="D22" s="9"/>
      <c r="E22" s="11" t="e">
        <f t="shared" si="5"/>
        <v>#DIV/0!</v>
      </c>
      <c r="F22" s="10"/>
      <c r="G22" s="11"/>
      <c r="H22" s="10"/>
      <c r="I22" s="58"/>
      <c r="J22" s="59"/>
      <c r="K22" s="48"/>
      <c r="L22" s="60">
        <f t="shared" si="4"/>
        <v>0</v>
      </c>
      <c r="M22" s="60" t="e">
        <f t="shared" si="3"/>
        <v>#DIV/0!</v>
      </c>
      <c r="N22" s="15"/>
      <c r="O22" s="15"/>
      <c r="P22" s="38"/>
    </row>
    <row r="23" spans="1:16" ht="15.75" customHeight="1">
      <c r="A23" s="7" t="s">
        <v>22</v>
      </c>
      <c r="B23" s="8">
        <v>1126.7</v>
      </c>
      <c r="C23" s="8">
        <v>1127.7</v>
      </c>
      <c r="D23" s="9">
        <v>586.5</v>
      </c>
      <c r="E23" s="11">
        <f t="shared" si="5"/>
        <v>52.054672938670457</v>
      </c>
      <c r="F23" s="10">
        <f t="shared" si="0"/>
        <v>52.008512902367656</v>
      </c>
      <c r="G23" s="11"/>
      <c r="H23" s="10" t="e">
        <f t="shared" si="8"/>
        <v>#DIV/0!</v>
      </c>
      <c r="I23" s="58">
        <v>1020.4</v>
      </c>
      <c r="J23" s="59">
        <v>477.2</v>
      </c>
      <c r="K23" s="48">
        <f t="shared" si="2"/>
        <v>46.765974127793022</v>
      </c>
      <c r="L23" s="60">
        <f t="shared" si="4"/>
        <v>109.30000000000001</v>
      </c>
      <c r="M23" s="60">
        <f t="shared" si="3"/>
        <v>122.90444258172674</v>
      </c>
      <c r="N23" s="15"/>
      <c r="O23" s="15"/>
      <c r="P23" s="38"/>
    </row>
    <row r="24" spans="1:16" ht="15" customHeight="1">
      <c r="A24" s="7" t="s">
        <v>23</v>
      </c>
      <c r="B24" s="8">
        <v>163.30000000000001</v>
      </c>
      <c r="C24" s="8">
        <v>203.5</v>
      </c>
      <c r="D24" s="9">
        <v>313.60000000000002</v>
      </c>
      <c r="E24" s="11">
        <f t="shared" si="5"/>
        <v>192.03919167176974</v>
      </c>
      <c r="F24" s="10">
        <f t="shared" si="0"/>
        <v>154.10319410319411</v>
      </c>
      <c r="G24" s="11"/>
      <c r="H24" s="10" t="e">
        <f t="shared" si="8"/>
        <v>#DIV/0!</v>
      </c>
      <c r="I24" s="58">
        <v>201.2</v>
      </c>
      <c r="J24" s="59">
        <v>167.7</v>
      </c>
      <c r="K24" s="48">
        <f t="shared" si="2"/>
        <v>83.349900596421463</v>
      </c>
      <c r="L24" s="60">
        <f t="shared" si="4"/>
        <v>145.90000000000003</v>
      </c>
      <c r="M24" s="60">
        <f t="shared" si="3"/>
        <v>187.00059630292191</v>
      </c>
      <c r="N24" s="15"/>
      <c r="O24" s="15"/>
      <c r="P24" s="38"/>
    </row>
    <row r="25" spans="1:16" ht="26.25" customHeight="1">
      <c r="A25" s="33" t="s">
        <v>40</v>
      </c>
      <c r="B25" s="8">
        <v>13172.3</v>
      </c>
      <c r="C25" s="8">
        <v>14689.8</v>
      </c>
      <c r="D25" s="9">
        <v>9437.4</v>
      </c>
      <c r="E25" s="11">
        <f t="shared" si="5"/>
        <v>71.645802175777959</v>
      </c>
      <c r="F25" s="10">
        <f t="shared" si="0"/>
        <v>64.244577870359024</v>
      </c>
      <c r="G25" s="11"/>
      <c r="H25" s="10" t="e">
        <f t="shared" si="8"/>
        <v>#DIV/0!</v>
      </c>
      <c r="I25" s="58">
        <v>13684.3</v>
      </c>
      <c r="J25" s="59">
        <v>7537.6</v>
      </c>
      <c r="K25" s="48">
        <f>(J25/I25)*100</f>
        <v>55.082101386260177</v>
      </c>
      <c r="L25" s="60">
        <f t="shared" si="4"/>
        <v>1899.7999999999993</v>
      </c>
      <c r="M25" s="60">
        <f t="shared" si="3"/>
        <v>125.20430906389302</v>
      </c>
      <c r="N25" s="15"/>
      <c r="O25" s="15"/>
      <c r="P25" s="38"/>
    </row>
    <row r="26" spans="1:16" ht="15" customHeight="1">
      <c r="A26" s="7" t="s">
        <v>24</v>
      </c>
      <c r="B26" s="8">
        <v>353.6</v>
      </c>
      <c r="C26" s="8">
        <v>387.64</v>
      </c>
      <c r="D26" s="9">
        <v>165.8</v>
      </c>
      <c r="E26" s="11">
        <f t="shared" si="5"/>
        <v>46.889140271493211</v>
      </c>
      <c r="F26" s="10">
        <f t="shared" si="0"/>
        <v>42.771643793210202</v>
      </c>
      <c r="G26" s="11"/>
      <c r="H26" s="10" t="e">
        <f t="shared" si="8"/>
        <v>#DIV/0!</v>
      </c>
      <c r="I26" s="58">
        <f>552.6+1037</f>
        <v>1589.6</v>
      </c>
      <c r="J26" s="59">
        <v>661.3</v>
      </c>
      <c r="K26" s="48">
        <f t="shared" si="2"/>
        <v>41.601660795168591</v>
      </c>
      <c r="L26" s="60">
        <f t="shared" si="4"/>
        <v>-495.49999999999994</v>
      </c>
      <c r="M26" s="60">
        <f t="shared" si="3"/>
        <v>25.071828217148045</v>
      </c>
      <c r="N26" s="15"/>
      <c r="O26" s="15"/>
      <c r="P26" s="38"/>
    </row>
    <row r="27" spans="1:16" ht="15" customHeight="1">
      <c r="A27" s="7" t="s">
        <v>25</v>
      </c>
      <c r="B27" s="8">
        <v>76.5</v>
      </c>
      <c r="C27" s="8">
        <v>136.5</v>
      </c>
      <c r="D27" s="11">
        <v>168.9</v>
      </c>
      <c r="E27" s="11">
        <f t="shared" si="5"/>
        <v>220.78431372549022</v>
      </c>
      <c r="F27" s="10">
        <f t="shared" si="0"/>
        <v>123.73626373626374</v>
      </c>
      <c r="G27" s="11"/>
      <c r="H27" s="10" t="e">
        <f t="shared" si="8"/>
        <v>#DIV/0!</v>
      </c>
      <c r="I27" s="58">
        <v>392.2</v>
      </c>
      <c r="J27" s="61">
        <v>242.9</v>
      </c>
      <c r="K27" s="48">
        <f t="shared" si="2"/>
        <v>61.932687404385526</v>
      </c>
      <c r="L27" s="60">
        <f t="shared" si="4"/>
        <v>-74</v>
      </c>
      <c r="M27" s="60">
        <f t="shared" si="3"/>
        <v>69.534787978592021</v>
      </c>
      <c r="N27" s="15"/>
      <c r="O27" s="15"/>
      <c r="P27" s="38"/>
    </row>
    <row r="28" spans="1:16" ht="15" customHeight="1">
      <c r="A28" s="7" t="s">
        <v>26</v>
      </c>
      <c r="B28" s="8"/>
      <c r="C28" s="8"/>
      <c r="D28" s="9">
        <v>12.3</v>
      </c>
      <c r="E28" s="11"/>
      <c r="F28" s="10"/>
      <c r="G28" s="11"/>
      <c r="H28" s="10" t="e">
        <f t="shared" si="8"/>
        <v>#DIV/0!</v>
      </c>
      <c r="I28" s="58"/>
      <c r="J28" s="59">
        <v>168.7</v>
      </c>
      <c r="K28" s="48" t="e">
        <f t="shared" si="2"/>
        <v>#DIV/0!</v>
      </c>
      <c r="L28" s="60">
        <f t="shared" si="4"/>
        <v>-156.39999999999998</v>
      </c>
      <c r="M28" s="60">
        <f t="shared" si="3"/>
        <v>7.2910491997628935</v>
      </c>
      <c r="N28" s="15"/>
      <c r="O28" s="15"/>
      <c r="P28" s="38"/>
    </row>
    <row r="29" spans="1:16" ht="16.5" customHeight="1">
      <c r="A29" s="7" t="s">
        <v>27</v>
      </c>
      <c r="B29" s="8">
        <v>356.2</v>
      </c>
      <c r="C29" s="8">
        <v>364.1</v>
      </c>
      <c r="D29" s="9">
        <v>180.7</v>
      </c>
      <c r="E29" s="11">
        <f t="shared" si="5"/>
        <v>50.729927007299267</v>
      </c>
      <c r="F29" s="10">
        <f t="shared" ref="F29:F38" si="9">(D29/C29)*100</f>
        <v>49.629222741005215</v>
      </c>
      <c r="G29" s="11"/>
      <c r="H29" s="10" t="e">
        <f t="shared" si="8"/>
        <v>#DIV/0!</v>
      </c>
      <c r="I29" s="58">
        <v>484.3</v>
      </c>
      <c r="J29" s="59">
        <v>1.8</v>
      </c>
      <c r="K29" s="48">
        <f t="shared" si="2"/>
        <v>0.37167045219905021</v>
      </c>
      <c r="L29" s="60">
        <f t="shared" si="4"/>
        <v>178.89999999999998</v>
      </c>
      <c r="M29" s="60">
        <f t="shared" si="3"/>
        <v>10038.888888888889</v>
      </c>
      <c r="N29" s="15"/>
      <c r="O29" s="15"/>
      <c r="P29" s="38"/>
    </row>
    <row r="30" spans="1:16" ht="16.5" customHeight="1">
      <c r="A30" s="12" t="s">
        <v>29</v>
      </c>
      <c r="B30" s="13">
        <f>SUM(B20:B29)</f>
        <v>20154.999999999996</v>
      </c>
      <c r="C30" s="18">
        <f>SUM(C20:C29)</f>
        <v>21817.139999999996</v>
      </c>
      <c r="D30" s="13">
        <f>SUM(D20:D29)</f>
        <v>13011.099999999999</v>
      </c>
      <c r="E30" s="50">
        <f t="shared" si="5"/>
        <v>64.55519722153312</v>
      </c>
      <c r="F30" s="51">
        <f t="shared" ref="F30:K30" si="10">SUM(F20:F29)</f>
        <v>574.27032564311219</v>
      </c>
      <c r="G30" s="51">
        <f t="shared" si="10"/>
        <v>0</v>
      </c>
      <c r="H30" s="51" t="e">
        <f t="shared" si="10"/>
        <v>#DIV/0!</v>
      </c>
      <c r="I30" s="65">
        <f t="shared" si="10"/>
        <v>21753.399999999998</v>
      </c>
      <c r="J30" s="65">
        <f>SUM(J20:J29)</f>
        <v>11429.8</v>
      </c>
      <c r="K30" s="65" t="e">
        <f t="shared" si="10"/>
        <v>#DIV/0!</v>
      </c>
      <c r="L30" s="63">
        <f t="shared" si="4"/>
        <v>1581.2999999999993</v>
      </c>
      <c r="M30" s="63">
        <f t="shared" si="3"/>
        <v>113.83488774956692</v>
      </c>
      <c r="N30" s="52">
        <f>SUM(N20:N29)</f>
        <v>1446.3</v>
      </c>
      <c r="O30" s="40">
        <f>SUM(O20:O29)</f>
        <v>1546.6</v>
      </c>
      <c r="P30" s="41">
        <f>O30-N30</f>
        <v>100.29999999999995</v>
      </c>
    </row>
    <row r="31" spans="1:16" ht="27.75" customHeight="1">
      <c r="A31" s="19" t="s">
        <v>31</v>
      </c>
      <c r="B31" s="16">
        <v>250495.3</v>
      </c>
      <c r="C31" s="16">
        <f>280885.6-4.8</f>
        <v>280880.8</v>
      </c>
      <c r="D31" s="32">
        <v>160494</v>
      </c>
      <c r="E31" s="11">
        <f t="shared" si="5"/>
        <v>64.070663202064068</v>
      </c>
      <c r="F31" s="10">
        <f t="shared" si="9"/>
        <v>57.139541043745247</v>
      </c>
      <c r="G31" s="11"/>
      <c r="H31" s="10"/>
      <c r="I31" s="64">
        <f>264623.1-12.8</f>
        <v>264610.3</v>
      </c>
      <c r="J31" s="66">
        <v>160230.29999999999</v>
      </c>
      <c r="K31" s="48">
        <f>(J31/I31)*100</f>
        <v>60.55331179474117</v>
      </c>
      <c r="L31" s="60">
        <f t="shared" si="4"/>
        <v>263.70000000001164</v>
      </c>
      <c r="M31" s="60">
        <f t="shared" si="3"/>
        <v>100.16457561397564</v>
      </c>
      <c r="N31" s="15"/>
      <c r="O31" s="42"/>
      <c r="P31" s="43"/>
    </row>
    <row r="32" spans="1:16" ht="19" customHeight="1">
      <c r="A32" s="17" t="s">
        <v>30</v>
      </c>
      <c r="B32" s="16"/>
      <c r="C32" s="16">
        <v>40.9</v>
      </c>
      <c r="D32" s="45">
        <v>160.9</v>
      </c>
      <c r="E32" s="11"/>
      <c r="F32" s="10">
        <f t="shared" si="9"/>
        <v>393.398533007335</v>
      </c>
      <c r="G32" s="11"/>
      <c r="H32" s="10"/>
      <c r="I32" s="64">
        <v>2179.6</v>
      </c>
      <c r="J32" s="73">
        <f>825.9+1347.2</f>
        <v>2173.1</v>
      </c>
      <c r="K32" s="48"/>
      <c r="L32" s="60">
        <f t="shared" si="4"/>
        <v>-2012.1999999999998</v>
      </c>
      <c r="M32" s="60">
        <f t="shared" si="3"/>
        <v>7.4041691592655656</v>
      </c>
      <c r="N32" s="27"/>
      <c r="O32" s="42"/>
      <c r="P32" s="43"/>
    </row>
    <row r="33" spans="1:16" ht="15" customHeight="1">
      <c r="A33" s="7" t="s">
        <v>33</v>
      </c>
      <c r="B33" s="16"/>
      <c r="C33" s="30"/>
      <c r="D33" s="16"/>
      <c r="E33" s="11"/>
      <c r="F33" s="10"/>
      <c r="G33" s="11"/>
      <c r="H33" s="10"/>
      <c r="I33" s="67"/>
      <c r="J33" s="64"/>
      <c r="K33" s="48"/>
      <c r="L33" s="60">
        <f t="shared" si="4"/>
        <v>0</v>
      </c>
      <c r="M33" s="60"/>
      <c r="N33" s="27"/>
      <c r="O33" s="42"/>
      <c r="P33" s="43"/>
    </row>
    <row r="34" spans="1:16" ht="15.75" customHeight="1">
      <c r="A34" s="7" t="s">
        <v>28</v>
      </c>
      <c r="B34" s="16"/>
      <c r="C34" s="30">
        <v>-24.8</v>
      </c>
      <c r="D34" s="16">
        <v>-62</v>
      </c>
      <c r="E34" s="11" t="e">
        <f t="shared" si="5"/>
        <v>#DIV/0!</v>
      </c>
      <c r="F34" s="10">
        <f t="shared" si="9"/>
        <v>250</v>
      </c>
      <c r="G34" s="11"/>
      <c r="H34" s="10"/>
      <c r="I34" s="67">
        <v>-10.199999999999999</v>
      </c>
      <c r="J34" s="64">
        <v>-10.199999999999999</v>
      </c>
      <c r="K34" s="48">
        <f t="shared" si="2"/>
        <v>100</v>
      </c>
      <c r="L34" s="60">
        <f t="shared" si="4"/>
        <v>-51.8</v>
      </c>
      <c r="M34" s="60">
        <f t="shared" si="3"/>
        <v>607.84313725490199</v>
      </c>
      <c r="N34" s="27"/>
      <c r="O34" s="42"/>
      <c r="P34" s="43"/>
    </row>
    <row r="35" spans="1:16" ht="21.75" customHeight="1">
      <c r="A35" s="28" t="s">
        <v>34</v>
      </c>
      <c r="B35" s="5">
        <f>B7+B31+B32+B33+B34</f>
        <v>336585.6</v>
      </c>
      <c r="C35" s="5">
        <f t="shared" ref="C35:P35" si="11">C7+C31+C32+C33+C34</f>
        <v>366833.64</v>
      </c>
      <c r="D35" s="5">
        <f t="shared" si="11"/>
        <v>212090.6</v>
      </c>
      <c r="E35" s="5" t="e">
        <f t="shared" si="11"/>
        <v>#DIV/0!</v>
      </c>
      <c r="F35" s="75">
        <f t="shared" si="9"/>
        <v>57.8165622978307</v>
      </c>
      <c r="G35" s="5">
        <f t="shared" si="11"/>
        <v>0</v>
      </c>
      <c r="H35" s="5" t="e">
        <f t="shared" si="11"/>
        <v>#DIV/0!</v>
      </c>
      <c r="I35" s="68">
        <f>I7+I31+I32+I33+I34</f>
        <v>349044.79999999993</v>
      </c>
      <c r="J35" s="68">
        <f t="shared" ref="J35" si="12">J7+J31+J32+J33+J34</f>
        <v>212032.4</v>
      </c>
      <c r="K35" s="68" t="e">
        <f t="shared" si="11"/>
        <v>#DIV/0!</v>
      </c>
      <c r="L35" s="69">
        <f t="shared" si="4"/>
        <v>58.200000000011642</v>
      </c>
      <c r="M35" s="69">
        <f t="shared" si="3"/>
        <v>100.02744863520859</v>
      </c>
      <c r="N35" s="53">
        <f t="shared" si="11"/>
        <v>3927</v>
      </c>
      <c r="O35" s="5">
        <f t="shared" si="11"/>
        <v>4163.2999999999993</v>
      </c>
      <c r="P35" s="5">
        <f t="shared" si="11"/>
        <v>236.30000000000013</v>
      </c>
    </row>
    <row r="36" spans="1:16" s="25" customFormat="1" ht="14.25" hidden="1" customHeight="1">
      <c r="A36" s="20" t="s">
        <v>32</v>
      </c>
      <c r="B36" s="20"/>
      <c r="C36" s="21"/>
      <c r="D36" s="21"/>
      <c r="E36" s="21"/>
      <c r="F36" s="10" t="e">
        <f t="shared" si="9"/>
        <v>#DIV/0!</v>
      </c>
      <c r="G36" s="23"/>
      <c r="H36" s="22"/>
      <c r="I36" s="21"/>
      <c r="J36" s="21"/>
      <c r="K36" s="22"/>
      <c r="L36" s="22"/>
      <c r="M36" s="21"/>
      <c r="N36" s="24"/>
      <c r="O36" s="24"/>
      <c r="P36" s="24"/>
    </row>
    <row r="37" spans="1:16" ht="21.75" hidden="1" customHeight="1">
      <c r="A37" s="26"/>
      <c r="B37" s="2"/>
      <c r="F37" s="10" t="e">
        <f t="shared" si="9"/>
        <v>#DIV/0!</v>
      </c>
    </row>
    <row r="38" spans="1:16" hidden="1">
      <c r="F38" s="10" t="e">
        <f t="shared" si="9"/>
        <v>#DIV/0!</v>
      </c>
    </row>
    <row r="39" spans="1:16">
      <c r="A39" s="49" t="s">
        <v>43</v>
      </c>
    </row>
    <row r="40" spans="1:16">
      <c r="F40" s="29"/>
    </row>
  </sheetData>
  <mergeCells count="8">
    <mergeCell ref="A1:P1"/>
    <mergeCell ref="A2:P2"/>
    <mergeCell ref="A3:P3"/>
    <mergeCell ref="J4:P4"/>
    <mergeCell ref="A5:A6"/>
    <mergeCell ref="B5:H5"/>
    <mergeCell ref="I5:M5"/>
    <mergeCell ref="N5:P5"/>
  </mergeCells>
  <pageMargins left="0.11811023622047245" right="0.11811023622047245" top="0.94488188976377963" bottom="0.15748031496062992" header="0.31496062992125984" footer="0.31496062992125984"/>
  <pageSetup paperSize="9" scale="86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zoomScaleNormal="100" workbookViewId="0">
      <selection activeCell="I42" sqref="I42"/>
    </sheetView>
  </sheetViews>
  <sheetFormatPr defaultColWidth="9.1796875" defaultRowHeight="16.5"/>
  <cols>
    <col min="1" max="1" width="41.1796875" style="1" customWidth="1"/>
    <col min="2" max="2" width="12.54296875" style="1" hidden="1" customWidth="1"/>
    <col min="3" max="3" width="12.54296875" style="1" customWidth="1"/>
    <col min="4" max="4" width="14.36328125" style="1" customWidth="1"/>
    <col min="5" max="5" width="10.7265625" style="1" hidden="1" customWidth="1"/>
    <col min="6" max="6" width="10.7265625" style="1" customWidth="1"/>
    <col min="7" max="7" width="9.453125" style="1" hidden="1" customWidth="1"/>
    <col min="8" max="8" width="8.7265625" style="1" hidden="1" customWidth="1"/>
    <col min="9" max="9" width="12.36328125" style="1" customWidth="1"/>
    <col min="10" max="10" width="12.54296875" style="2" customWidth="1"/>
    <col min="11" max="11" width="5.7265625" style="1" hidden="1" customWidth="1"/>
    <col min="12" max="12" width="11.54296875" style="1" customWidth="1"/>
    <col min="13" max="13" width="8" style="1" customWidth="1"/>
    <col min="14" max="15" width="10.1796875" style="1" customWidth="1"/>
    <col min="16" max="16" width="9.1796875" style="1" customWidth="1"/>
    <col min="17" max="16384" width="9.1796875" style="1"/>
  </cols>
  <sheetData>
    <row r="1" spans="1:16" ht="18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 customHeight="1">
      <c r="A2" s="110" t="s">
        <v>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21.75" hidden="1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4.25" customHeight="1">
      <c r="J4" s="123" t="s">
        <v>42</v>
      </c>
      <c r="K4" s="123"/>
      <c r="L4" s="123"/>
      <c r="M4" s="123"/>
      <c r="N4" s="123"/>
      <c r="O4" s="123"/>
      <c r="P4" s="123"/>
    </row>
    <row r="5" spans="1:16" ht="29.25" customHeight="1">
      <c r="A5" s="112" t="s">
        <v>2</v>
      </c>
      <c r="B5" s="114" t="s">
        <v>48</v>
      </c>
      <c r="C5" s="115"/>
      <c r="D5" s="115"/>
      <c r="E5" s="115"/>
      <c r="F5" s="115"/>
      <c r="G5" s="115"/>
      <c r="H5" s="116"/>
      <c r="I5" s="120" t="s">
        <v>49</v>
      </c>
      <c r="J5" s="121"/>
      <c r="K5" s="121"/>
      <c r="L5" s="121"/>
      <c r="M5" s="122"/>
      <c r="N5" s="117" t="s">
        <v>3</v>
      </c>
      <c r="O5" s="118"/>
      <c r="P5" s="119"/>
    </row>
    <row r="6" spans="1:16" ht="54.5" customHeight="1">
      <c r="A6" s="113"/>
      <c r="B6" s="92" t="s">
        <v>35</v>
      </c>
      <c r="C6" s="92" t="s">
        <v>45</v>
      </c>
      <c r="D6" s="92" t="s">
        <v>86</v>
      </c>
      <c r="E6" s="92" t="s">
        <v>37</v>
      </c>
      <c r="F6" s="92" t="s">
        <v>38</v>
      </c>
      <c r="G6" s="35" t="s">
        <v>4</v>
      </c>
      <c r="H6" s="35" t="s">
        <v>5</v>
      </c>
      <c r="I6" s="46" t="s">
        <v>36</v>
      </c>
      <c r="J6" s="46" t="s">
        <v>85</v>
      </c>
      <c r="K6" s="47" t="s">
        <v>6</v>
      </c>
      <c r="L6" s="46" t="s">
        <v>44</v>
      </c>
      <c r="M6" s="46" t="s">
        <v>6</v>
      </c>
      <c r="N6" s="36" t="s">
        <v>46</v>
      </c>
      <c r="O6" s="36" t="s">
        <v>87</v>
      </c>
      <c r="P6" s="36" t="s">
        <v>7</v>
      </c>
    </row>
    <row r="7" spans="1:16" s="2" customFormat="1" ht="23.25" customHeight="1">
      <c r="A7" s="3" t="s">
        <v>8</v>
      </c>
      <c r="B7" s="4">
        <f>B19+B30</f>
        <v>86090.3</v>
      </c>
      <c r="C7" s="5">
        <f>C19+C30</f>
        <v>86631.76</v>
      </c>
      <c r="D7" s="5">
        <f>D19+D30</f>
        <v>55438.599999999991</v>
      </c>
      <c r="E7" s="31">
        <f>D7/B7*100</f>
        <v>64.39587270575197</v>
      </c>
      <c r="F7" s="6">
        <f t="shared" ref="F7:F27" si="0">(D7/C7)*100</f>
        <v>63.993389953061083</v>
      </c>
      <c r="G7" s="4">
        <f>G19+G30</f>
        <v>0</v>
      </c>
      <c r="H7" s="6" t="e">
        <f>(D7-D8)/G7*100</f>
        <v>#DIV/0!</v>
      </c>
      <c r="I7" s="70">
        <f>I19+I30</f>
        <v>82265.099999999991</v>
      </c>
      <c r="J7" s="68">
        <f>J19+J30</f>
        <v>54490.5</v>
      </c>
      <c r="K7" s="70" t="e">
        <f t="shared" ref="K7:L7" si="1">K19+K30</f>
        <v>#DIV/0!</v>
      </c>
      <c r="L7" s="70">
        <f t="shared" si="1"/>
        <v>948.09999999999127</v>
      </c>
      <c r="M7" s="71">
        <f>D7/J7*100</f>
        <v>101.73993631917489</v>
      </c>
      <c r="N7" s="37">
        <f>N19+N30</f>
        <v>3927</v>
      </c>
      <c r="O7" s="37">
        <f>O19+O30</f>
        <v>4069.0999999999995</v>
      </c>
      <c r="P7" s="37">
        <f>P19+P30</f>
        <v>142.10000000000002</v>
      </c>
    </row>
    <row r="8" spans="1:16" ht="15" customHeight="1">
      <c r="A8" s="7" t="s">
        <v>9</v>
      </c>
      <c r="B8" s="8">
        <v>21686</v>
      </c>
      <c r="C8" s="8">
        <v>21731.919999999998</v>
      </c>
      <c r="D8" s="9">
        <v>14778.9</v>
      </c>
      <c r="E8" s="11">
        <f>D8/B8*100</f>
        <v>68.149497371576132</v>
      </c>
      <c r="F8" s="10">
        <f t="shared" si="0"/>
        <v>68.005496062934156</v>
      </c>
      <c r="G8" s="11"/>
      <c r="H8" s="10"/>
      <c r="I8" s="58">
        <v>21738.1</v>
      </c>
      <c r="J8" s="59">
        <v>14048.7</v>
      </c>
      <c r="K8" s="48">
        <f t="shared" ref="K8:K34" si="2">(J8/I8)*100</f>
        <v>64.627083323749559</v>
      </c>
      <c r="L8" s="60">
        <f>D8-J8</f>
        <v>730.19999999999891</v>
      </c>
      <c r="M8" s="60">
        <f t="shared" ref="M8:M35" si="3">D8/J8*100</f>
        <v>105.19763394477779</v>
      </c>
      <c r="N8" s="9">
        <v>224.4</v>
      </c>
      <c r="O8" s="9">
        <v>281.60000000000002</v>
      </c>
      <c r="P8" s="38">
        <f>O8-N8</f>
        <v>57.200000000000017</v>
      </c>
    </row>
    <row r="9" spans="1:16" ht="15" customHeight="1">
      <c r="A9" s="7" t="s">
        <v>41</v>
      </c>
      <c r="B9" s="8">
        <v>9468.7000000000007</v>
      </c>
      <c r="C9" s="8">
        <v>7473.84</v>
      </c>
      <c r="D9" s="9">
        <v>5104.7</v>
      </c>
      <c r="E9" s="11"/>
      <c r="F9" s="10">
        <f t="shared" si="0"/>
        <v>68.300900206587229</v>
      </c>
      <c r="G9" s="11"/>
      <c r="H9" s="10"/>
      <c r="I9" s="58">
        <v>8084.3</v>
      </c>
      <c r="J9" s="59">
        <v>5672.5</v>
      </c>
      <c r="K9" s="48"/>
      <c r="L9" s="60">
        <f t="shared" ref="L9:L35" si="4">D9-J9</f>
        <v>-567.80000000000018</v>
      </c>
      <c r="M9" s="60">
        <f t="shared" si="3"/>
        <v>89.990304098721893</v>
      </c>
      <c r="N9" s="9"/>
      <c r="O9" s="9"/>
      <c r="P9" s="38"/>
    </row>
    <row r="10" spans="1:16" ht="15" customHeight="1">
      <c r="A10" s="7" t="s">
        <v>10</v>
      </c>
      <c r="B10" s="8">
        <v>18350</v>
      </c>
      <c r="C10" s="8">
        <v>18350</v>
      </c>
      <c r="D10" s="9">
        <v>12863.4</v>
      </c>
      <c r="E10" s="11">
        <f t="shared" ref="E10:E34" si="5">D10/B10*100</f>
        <v>70.100272479564026</v>
      </c>
      <c r="F10" s="10">
        <f t="shared" si="0"/>
        <v>70.100272479564026</v>
      </c>
      <c r="G10" s="11"/>
      <c r="H10" s="10" t="e">
        <f t="shared" ref="H10:H18" si="6">D10/G10*100</f>
        <v>#DIV/0!</v>
      </c>
      <c r="I10" s="58">
        <v>16550</v>
      </c>
      <c r="J10" s="59">
        <v>13185.3</v>
      </c>
      <c r="K10" s="48"/>
      <c r="L10" s="60">
        <f t="shared" si="4"/>
        <v>-321.89999999999964</v>
      </c>
      <c r="M10" s="60">
        <f t="shared" si="3"/>
        <v>97.558644854497061</v>
      </c>
      <c r="N10" s="9">
        <v>204.7</v>
      </c>
      <c r="O10" s="9">
        <v>562.6</v>
      </c>
      <c r="P10" s="38">
        <f t="shared" ref="P10:P18" si="7">O10-N10</f>
        <v>357.90000000000003</v>
      </c>
    </row>
    <row r="11" spans="1:16" ht="15" customHeight="1">
      <c r="A11" s="7" t="s">
        <v>11</v>
      </c>
      <c r="B11" s="8">
        <v>2966.4</v>
      </c>
      <c r="C11" s="8">
        <v>2966.4</v>
      </c>
      <c r="D11" s="9">
        <v>1837.7</v>
      </c>
      <c r="E11" s="11">
        <f t="shared" si="5"/>
        <v>61.950512405609494</v>
      </c>
      <c r="F11" s="10">
        <f t="shared" si="0"/>
        <v>61.950512405609494</v>
      </c>
      <c r="G11" s="11"/>
      <c r="H11" s="10" t="e">
        <f t="shared" si="6"/>
        <v>#DIV/0!</v>
      </c>
      <c r="I11" s="58">
        <v>2671.7</v>
      </c>
      <c r="J11" s="59">
        <v>1971.5</v>
      </c>
      <c r="K11" s="48">
        <f>(J11/I12)*100</f>
        <v>380.30478395061726</v>
      </c>
      <c r="L11" s="60">
        <f t="shared" si="4"/>
        <v>-133.79999999999995</v>
      </c>
      <c r="M11" s="60">
        <f t="shared" si="3"/>
        <v>93.213289373573431</v>
      </c>
      <c r="N11" s="9">
        <v>108.2</v>
      </c>
      <c r="O11" s="9">
        <v>156.6</v>
      </c>
      <c r="P11" s="38">
        <f t="shared" si="7"/>
        <v>48.399999999999991</v>
      </c>
    </row>
    <row r="12" spans="1:16" ht="15" customHeight="1">
      <c r="A12" s="7" t="s">
        <v>12</v>
      </c>
      <c r="B12" s="8">
        <v>434.3</v>
      </c>
      <c r="C12" s="8">
        <v>537.79999999999995</v>
      </c>
      <c r="D12" s="9">
        <v>561.20000000000005</v>
      </c>
      <c r="E12" s="11">
        <f t="shared" si="5"/>
        <v>129.21943357126412</v>
      </c>
      <c r="F12" s="10">
        <f t="shared" si="0"/>
        <v>104.35105987355897</v>
      </c>
      <c r="G12" s="11"/>
      <c r="H12" s="10" t="e">
        <f t="shared" si="6"/>
        <v>#DIV/0!</v>
      </c>
      <c r="I12" s="58">
        <v>518.4</v>
      </c>
      <c r="J12" s="59">
        <v>541.4</v>
      </c>
      <c r="K12" s="48">
        <f>(J12/I13)*100</f>
        <v>1061.5686274509803</v>
      </c>
      <c r="L12" s="60">
        <f t="shared" si="4"/>
        <v>19.800000000000068</v>
      </c>
      <c r="M12" s="60">
        <f t="shared" si="3"/>
        <v>103.65718507572961</v>
      </c>
      <c r="N12" s="9">
        <v>4.7</v>
      </c>
      <c r="O12" s="9"/>
      <c r="P12" s="38">
        <f t="shared" si="7"/>
        <v>-4.7</v>
      </c>
    </row>
    <row r="13" spans="1:16" ht="15" customHeight="1">
      <c r="A13" s="7" t="s">
        <v>39</v>
      </c>
      <c r="B13" s="8">
        <v>50.8</v>
      </c>
      <c r="C13" s="8">
        <v>50.8</v>
      </c>
      <c r="D13" s="9">
        <v>24.4</v>
      </c>
      <c r="E13" s="11">
        <f t="shared" si="5"/>
        <v>48.031496062992126</v>
      </c>
      <c r="F13" s="10">
        <f>(D13/C13)*100</f>
        <v>48.031496062992126</v>
      </c>
      <c r="G13" s="11"/>
      <c r="H13" s="10" t="e">
        <f>D13/G13*100</f>
        <v>#DIV/0!</v>
      </c>
      <c r="I13" s="58">
        <v>51</v>
      </c>
      <c r="J13" s="59">
        <v>17.399999999999999</v>
      </c>
      <c r="K13" s="48"/>
      <c r="L13" s="60">
        <f t="shared" si="4"/>
        <v>7</v>
      </c>
      <c r="M13" s="60">
        <f t="shared" si="3"/>
        <v>140.22988505747128</v>
      </c>
      <c r="N13" s="9">
        <v>7.8</v>
      </c>
      <c r="O13" s="9"/>
      <c r="P13" s="38">
        <f t="shared" si="7"/>
        <v>-7.8</v>
      </c>
    </row>
    <row r="14" spans="1:16" ht="15" customHeight="1">
      <c r="A14" s="7" t="s">
        <v>13</v>
      </c>
      <c r="B14" s="8">
        <v>1503.5</v>
      </c>
      <c r="C14" s="8">
        <v>1512.6</v>
      </c>
      <c r="D14" s="9">
        <v>196.5</v>
      </c>
      <c r="E14" s="11">
        <f t="shared" si="5"/>
        <v>13.069504489524441</v>
      </c>
      <c r="F14" s="10">
        <f t="shared" si="0"/>
        <v>12.990876636255456</v>
      </c>
      <c r="G14" s="11"/>
      <c r="H14" s="10" t="e">
        <f t="shared" si="6"/>
        <v>#DIV/0!</v>
      </c>
      <c r="I14" s="58">
        <v>1466.7</v>
      </c>
      <c r="J14" s="59">
        <v>270.2</v>
      </c>
      <c r="K14" s="48">
        <f>(J14/I15)*100</f>
        <v>4.3533600786247124</v>
      </c>
      <c r="L14" s="60">
        <f t="shared" si="4"/>
        <v>-73.699999999999989</v>
      </c>
      <c r="M14" s="60">
        <f t="shared" si="3"/>
        <v>72.723908216136195</v>
      </c>
      <c r="N14" s="11">
        <v>1260.5999999999999</v>
      </c>
      <c r="O14" s="11">
        <v>968.4</v>
      </c>
      <c r="P14" s="38">
        <f t="shared" si="7"/>
        <v>-292.19999999999993</v>
      </c>
    </row>
    <row r="15" spans="1:16" ht="15" customHeight="1">
      <c r="A15" s="7" t="s">
        <v>14</v>
      </c>
      <c r="B15" s="8">
        <v>7915.2</v>
      </c>
      <c r="C15" s="8">
        <v>7915.2</v>
      </c>
      <c r="D15" s="9">
        <v>4522.5</v>
      </c>
      <c r="E15" s="11">
        <f t="shared" si="5"/>
        <v>57.136901152213461</v>
      </c>
      <c r="F15" s="10">
        <f t="shared" si="0"/>
        <v>57.136901152213461</v>
      </c>
      <c r="G15" s="11"/>
      <c r="H15" s="10" t="e">
        <f t="shared" si="6"/>
        <v>#DIV/0!</v>
      </c>
      <c r="I15" s="58">
        <v>6206.7</v>
      </c>
      <c r="J15" s="59">
        <v>4514.5</v>
      </c>
      <c r="K15" s="48">
        <f>(J15/I16)*100</f>
        <v>150.84032209562631</v>
      </c>
      <c r="L15" s="60">
        <f t="shared" si="4"/>
        <v>8</v>
      </c>
      <c r="M15" s="60">
        <f t="shared" si="3"/>
        <v>100.17720677815927</v>
      </c>
      <c r="N15" s="9">
        <v>25.6</v>
      </c>
      <c r="O15" s="9">
        <v>102.9</v>
      </c>
      <c r="P15" s="38">
        <f t="shared" si="7"/>
        <v>77.300000000000011</v>
      </c>
    </row>
    <row r="16" spans="1:16" ht="15" customHeight="1">
      <c r="A16" s="7" t="s">
        <v>15</v>
      </c>
      <c r="B16" s="8">
        <v>3396.6</v>
      </c>
      <c r="C16" s="8">
        <v>3392.1</v>
      </c>
      <c r="D16" s="9">
        <v>1482.2</v>
      </c>
      <c r="E16" s="11">
        <f t="shared" si="5"/>
        <v>43.637755402461288</v>
      </c>
      <c r="F16" s="10">
        <f t="shared" si="0"/>
        <v>43.695645765160229</v>
      </c>
      <c r="G16" s="11"/>
      <c r="H16" s="10" t="e">
        <f t="shared" si="6"/>
        <v>#DIV/0!</v>
      </c>
      <c r="I16" s="58">
        <v>2992.9</v>
      </c>
      <c r="J16" s="59">
        <v>1401.3</v>
      </c>
      <c r="K16" s="48">
        <f>(J16/I17)*100</f>
        <v>604.26908150064685</v>
      </c>
      <c r="L16" s="60">
        <f t="shared" si="4"/>
        <v>80.900000000000091</v>
      </c>
      <c r="M16" s="60">
        <f t="shared" si="3"/>
        <v>105.77321059016629</v>
      </c>
      <c r="N16" s="9">
        <v>644.70000000000005</v>
      </c>
      <c r="O16" s="9">
        <v>454.2</v>
      </c>
      <c r="P16" s="38">
        <f t="shared" si="7"/>
        <v>-190.50000000000006</v>
      </c>
    </row>
    <row r="17" spans="1:16" ht="15" customHeight="1">
      <c r="A17" s="7" t="s">
        <v>16</v>
      </c>
      <c r="B17" s="8">
        <v>163.80000000000001</v>
      </c>
      <c r="C17" s="8">
        <v>184.3</v>
      </c>
      <c r="D17" s="9">
        <v>110.7</v>
      </c>
      <c r="E17" s="11">
        <f t="shared" si="5"/>
        <v>67.582417582417577</v>
      </c>
      <c r="F17" s="10">
        <f t="shared" si="0"/>
        <v>60.06511123168746</v>
      </c>
      <c r="G17" s="11"/>
      <c r="H17" s="10" t="e">
        <f t="shared" si="6"/>
        <v>#DIV/0!</v>
      </c>
      <c r="I17" s="64">
        <v>231.9</v>
      </c>
      <c r="J17" s="59">
        <v>123.2</v>
      </c>
      <c r="K17" s="48" t="e">
        <f>(J17/I18)*100</f>
        <v>#DIV/0!</v>
      </c>
      <c r="L17" s="60">
        <f t="shared" si="4"/>
        <v>-12.5</v>
      </c>
      <c r="M17" s="60">
        <f t="shared" si="3"/>
        <v>89.853896103896105</v>
      </c>
      <c r="N17" s="15"/>
      <c r="O17" s="15"/>
      <c r="P17" s="38">
        <f t="shared" si="7"/>
        <v>0</v>
      </c>
    </row>
    <row r="18" spans="1:16" ht="15" hidden="1" customHeight="1">
      <c r="A18" s="7" t="s">
        <v>17</v>
      </c>
      <c r="B18" s="8">
        <v>0</v>
      </c>
      <c r="C18" s="8">
        <v>0</v>
      </c>
      <c r="D18" s="9"/>
      <c r="E18" s="11" t="e">
        <f t="shared" si="5"/>
        <v>#DIV/0!</v>
      </c>
      <c r="F18" s="10"/>
      <c r="G18" s="11"/>
      <c r="H18" s="10" t="e">
        <f t="shared" si="6"/>
        <v>#DIV/0!</v>
      </c>
      <c r="I18" s="58">
        <v>0</v>
      </c>
      <c r="J18" s="59">
        <v>0</v>
      </c>
      <c r="K18" s="48" t="e">
        <f>(J18/#REF!)*100</f>
        <v>#REF!</v>
      </c>
      <c r="L18" s="60">
        <f t="shared" si="4"/>
        <v>0</v>
      </c>
      <c r="M18" s="60"/>
      <c r="N18" s="15"/>
      <c r="O18" s="15"/>
      <c r="P18" s="38">
        <f t="shared" si="7"/>
        <v>0</v>
      </c>
    </row>
    <row r="19" spans="1:16" ht="15.75" customHeight="1">
      <c r="A19" s="12" t="s">
        <v>18</v>
      </c>
      <c r="B19" s="13">
        <f>SUM(B8:B18)</f>
        <v>65935.3</v>
      </c>
      <c r="C19" s="5">
        <f>SUM(C8:C18)</f>
        <v>64114.96</v>
      </c>
      <c r="D19" s="4">
        <f>SUM(D8:D18)</f>
        <v>41482.19999999999</v>
      </c>
      <c r="E19" s="31">
        <f t="shared" si="5"/>
        <v>62.913492469132606</v>
      </c>
      <c r="F19" s="14">
        <f t="shared" si="0"/>
        <v>64.699720626824046</v>
      </c>
      <c r="G19" s="4">
        <f>SUM(G8:G18)</f>
        <v>0</v>
      </c>
      <c r="H19" s="6" t="e">
        <f>(D19-D8)/G19*100</f>
        <v>#DIV/0!</v>
      </c>
      <c r="I19" s="62">
        <f>SUM(I8:I18)</f>
        <v>60511.69999999999</v>
      </c>
      <c r="J19" s="62">
        <f>SUM(J8:J18)</f>
        <v>41746</v>
      </c>
      <c r="K19" s="54">
        <f t="shared" si="2"/>
        <v>68.988311351358504</v>
      </c>
      <c r="L19" s="63">
        <f t="shared" si="4"/>
        <v>-263.80000000001019</v>
      </c>
      <c r="M19" s="63">
        <f t="shared" si="3"/>
        <v>99.368083169644976</v>
      </c>
      <c r="N19" s="55">
        <f>SUM(N8:N18)</f>
        <v>2480.6999999999998</v>
      </c>
      <c r="O19" s="44">
        <f>SUM(O8:O18)</f>
        <v>2526.2999999999997</v>
      </c>
      <c r="P19" s="40">
        <f>SUM(P8:P18)</f>
        <v>45.600000000000023</v>
      </c>
    </row>
    <row r="20" spans="1:16" ht="15" customHeight="1">
      <c r="A20" s="7" t="s">
        <v>19</v>
      </c>
      <c r="B20" s="8">
        <f>2057.1+81</f>
        <v>2138.1</v>
      </c>
      <c r="C20" s="8">
        <f>2057.1+81</f>
        <v>2138.1</v>
      </c>
      <c r="D20" s="9">
        <v>1149.2</v>
      </c>
      <c r="E20" s="11">
        <f t="shared" si="5"/>
        <v>53.748655348206356</v>
      </c>
      <c r="F20" s="10">
        <f t="shared" si="0"/>
        <v>53.748655348206356</v>
      </c>
      <c r="G20" s="11"/>
      <c r="H20" s="10" t="e">
        <f t="shared" ref="H20:H29" si="8">D20/G20*100</f>
        <v>#DIV/0!</v>
      </c>
      <c r="I20" s="58">
        <f>1834+179.4</f>
        <v>2013.4</v>
      </c>
      <c r="J20" s="59">
        <v>1037.3</v>
      </c>
      <c r="K20" s="48">
        <f t="shared" si="2"/>
        <v>51.519817224595208</v>
      </c>
      <c r="L20" s="60">
        <f t="shared" si="4"/>
        <v>111.90000000000009</v>
      </c>
      <c r="M20" s="60">
        <f t="shared" si="3"/>
        <v>110.78762171020922</v>
      </c>
      <c r="N20" s="15">
        <v>398</v>
      </c>
      <c r="O20" s="84">
        <v>389.5</v>
      </c>
      <c r="P20" s="38">
        <f>O20-N20</f>
        <v>-8.5</v>
      </c>
    </row>
    <row r="21" spans="1:16" ht="15" customHeight="1">
      <c r="A21" s="7" t="s">
        <v>20</v>
      </c>
      <c r="B21" s="8">
        <f>1286.6+1481.7</f>
        <v>2768.3</v>
      </c>
      <c r="C21" s="8">
        <f>1286.3+1483.5</f>
        <v>2769.8</v>
      </c>
      <c r="D21" s="9">
        <v>1335.6</v>
      </c>
      <c r="E21" s="11">
        <f t="shared" si="5"/>
        <v>48.246216089296674</v>
      </c>
      <c r="F21" s="10">
        <f t="shared" si="0"/>
        <v>48.220088093003099</v>
      </c>
      <c r="G21" s="11"/>
      <c r="H21" s="10" t="e">
        <f t="shared" si="8"/>
        <v>#DIV/0!</v>
      </c>
      <c r="I21" s="58">
        <f>1371.1+996.9</f>
        <v>2368</v>
      </c>
      <c r="J21" s="59">
        <v>1405.5</v>
      </c>
      <c r="K21" s="48">
        <f t="shared" si="2"/>
        <v>59.35388513513513</v>
      </c>
      <c r="L21" s="60">
        <f t="shared" si="4"/>
        <v>-69.900000000000091</v>
      </c>
      <c r="M21" s="60">
        <f t="shared" si="3"/>
        <v>95.026680896478112</v>
      </c>
      <c r="N21" s="9">
        <v>1048.3</v>
      </c>
      <c r="O21" s="9">
        <v>1153.3</v>
      </c>
      <c r="P21" s="38">
        <f>O21-N21</f>
        <v>105</v>
      </c>
    </row>
    <row r="22" spans="1:16" ht="15" hidden="1" customHeight="1">
      <c r="A22" s="7" t="s">
        <v>21</v>
      </c>
      <c r="B22" s="8"/>
      <c r="C22" s="8"/>
      <c r="D22" s="9"/>
      <c r="E22" s="11" t="e">
        <f t="shared" si="5"/>
        <v>#DIV/0!</v>
      </c>
      <c r="F22" s="10"/>
      <c r="G22" s="11"/>
      <c r="H22" s="10"/>
      <c r="I22" s="58"/>
      <c r="J22" s="59"/>
      <c r="K22" s="48"/>
      <c r="L22" s="60">
        <f t="shared" si="4"/>
        <v>0</v>
      </c>
      <c r="M22" s="60" t="e">
        <f t="shared" si="3"/>
        <v>#DIV/0!</v>
      </c>
      <c r="N22" s="15"/>
      <c r="O22" s="15"/>
      <c r="P22" s="38"/>
    </row>
    <row r="23" spans="1:16" ht="15.75" customHeight="1">
      <c r="A23" s="7" t="s">
        <v>22</v>
      </c>
      <c r="B23" s="8">
        <v>1126.7</v>
      </c>
      <c r="C23" s="8">
        <v>1127.7</v>
      </c>
      <c r="D23" s="9">
        <v>663.4</v>
      </c>
      <c r="E23" s="11">
        <f t="shared" si="5"/>
        <v>58.879914795420248</v>
      </c>
      <c r="F23" s="10">
        <f t="shared" si="0"/>
        <v>58.827702403121393</v>
      </c>
      <c r="G23" s="11"/>
      <c r="H23" s="10" t="e">
        <f t="shared" si="8"/>
        <v>#DIV/0!</v>
      </c>
      <c r="I23" s="58">
        <v>1020.4</v>
      </c>
      <c r="J23" s="59">
        <v>549.79999999999995</v>
      </c>
      <c r="K23" s="48">
        <f t="shared" si="2"/>
        <v>53.880831046648368</v>
      </c>
      <c r="L23" s="60">
        <f t="shared" si="4"/>
        <v>113.60000000000002</v>
      </c>
      <c r="M23" s="60">
        <f t="shared" si="3"/>
        <v>120.6620589305202</v>
      </c>
      <c r="N23" s="15"/>
      <c r="O23" s="15"/>
      <c r="P23" s="38"/>
    </row>
    <row r="24" spans="1:16" ht="15" customHeight="1">
      <c r="A24" s="7" t="s">
        <v>23</v>
      </c>
      <c r="B24" s="8">
        <v>163.30000000000001</v>
      </c>
      <c r="C24" s="8">
        <v>203.5</v>
      </c>
      <c r="D24" s="9">
        <v>313.60000000000002</v>
      </c>
      <c r="E24" s="11">
        <f t="shared" si="5"/>
        <v>192.03919167176974</v>
      </c>
      <c r="F24" s="10">
        <f t="shared" si="0"/>
        <v>154.10319410319411</v>
      </c>
      <c r="G24" s="11"/>
      <c r="H24" s="10" t="e">
        <f t="shared" si="8"/>
        <v>#DIV/0!</v>
      </c>
      <c r="I24" s="58">
        <v>201.2</v>
      </c>
      <c r="J24" s="59">
        <v>168.4</v>
      </c>
      <c r="K24" s="48">
        <f t="shared" si="2"/>
        <v>83.697813121272375</v>
      </c>
      <c r="L24" s="60">
        <f t="shared" si="4"/>
        <v>145.20000000000002</v>
      </c>
      <c r="M24" s="60">
        <f t="shared" si="3"/>
        <v>186.22327790973873</v>
      </c>
      <c r="N24" s="15"/>
      <c r="O24" s="15"/>
      <c r="P24" s="38"/>
    </row>
    <row r="25" spans="1:16" ht="26.25" customHeight="1">
      <c r="A25" s="33" t="s">
        <v>40</v>
      </c>
      <c r="B25" s="8">
        <v>13172.3</v>
      </c>
      <c r="C25" s="8">
        <v>15319.2</v>
      </c>
      <c r="D25" s="9">
        <v>9842.4</v>
      </c>
      <c r="E25" s="11">
        <f t="shared" si="5"/>
        <v>74.720436066594303</v>
      </c>
      <c r="F25" s="10">
        <f t="shared" si="0"/>
        <v>64.248785837380538</v>
      </c>
      <c r="G25" s="11"/>
      <c r="H25" s="10" t="e">
        <f t="shared" si="8"/>
        <v>#DIV/0!</v>
      </c>
      <c r="I25" s="58">
        <v>13684.3</v>
      </c>
      <c r="J25" s="59">
        <v>8222.7000000000007</v>
      </c>
      <c r="K25" s="48">
        <f>(J25/I25)*100</f>
        <v>60.08856865166652</v>
      </c>
      <c r="L25" s="60">
        <f t="shared" si="4"/>
        <v>1619.6999999999989</v>
      </c>
      <c r="M25" s="60">
        <f t="shared" si="3"/>
        <v>119.69790944580245</v>
      </c>
      <c r="N25" s="15"/>
      <c r="O25" s="15"/>
      <c r="P25" s="38"/>
    </row>
    <row r="26" spans="1:16" ht="15" customHeight="1">
      <c r="A26" s="7" t="s">
        <v>24</v>
      </c>
      <c r="B26" s="8">
        <v>353.6</v>
      </c>
      <c r="C26" s="8">
        <v>457.9</v>
      </c>
      <c r="D26" s="9">
        <v>219</v>
      </c>
      <c r="E26" s="11">
        <f t="shared" si="5"/>
        <v>61.934389140271485</v>
      </c>
      <c r="F26" s="10">
        <f t="shared" si="0"/>
        <v>47.827036470845165</v>
      </c>
      <c r="G26" s="11"/>
      <c r="H26" s="10" t="e">
        <f t="shared" si="8"/>
        <v>#DIV/0!</v>
      </c>
      <c r="I26" s="58">
        <f>552.6+1037</f>
        <v>1589.6</v>
      </c>
      <c r="J26" s="59">
        <v>742.6</v>
      </c>
      <c r="K26" s="48">
        <f t="shared" si="2"/>
        <v>46.716155007549069</v>
      </c>
      <c r="L26" s="60">
        <f t="shared" si="4"/>
        <v>-523.6</v>
      </c>
      <c r="M26" s="60">
        <f t="shared" si="3"/>
        <v>29.49097764610827</v>
      </c>
      <c r="N26" s="15"/>
      <c r="O26" s="15"/>
      <c r="P26" s="38"/>
    </row>
    <row r="27" spans="1:16" ht="15" customHeight="1">
      <c r="A27" s="7" t="s">
        <v>25</v>
      </c>
      <c r="B27" s="8">
        <v>76.5</v>
      </c>
      <c r="C27" s="8">
        <v>136.5</v>
      </c>
      <c r="D27" s="11">
        <v>217.7</v>
      </c>
      <c r="E27" s="11">
        <f t="shared" si="5"/>
        <v>284.57516339869278</v>
      </c>
      <c r="F27" s="10">
        <f t="shared" si="0"/>
        <v>159.48717948717947</v>
      </c>
      <c r="G27" s="11"/>
      <c r="H27" s="10" t="e">
        <f t="shared" si="8"/>
        <v>#DIV/0!</v>
      </c>
      <c r="I27" s="58">
        <v>392.2</v>
      </c>
      <c r="J27" s="61">
        <v>280</v>
      </c>
      <c r="K27" s="48">
        <f t="shared" si="2"/>
        <v>71.392146863844971</v>
      </c>
      <c r="L27" s="60">
        <f t="shared" si="4"/>
        <v>-62.300000000000011</v>
      </c>
      <c r="M27" s="60">
        <f t="shared" si="3"/>
        <v>77.75</v>
      </c>
      <c r="N27" s="15"/>
      <c r="O27" s="15"/>
      <c r="P27" s="38"/>
    </row>
    <row r="28" spans="1:16" ht="15" customHeight="1">
      <c r="A28" s="7" t="s">
        <v>26</v>
      </c>
      <c r="B28" s="8"/>
      <c r="C28" s="8"/>
      <c r="D28" s="9">
        <v>19.5</v>
      </c>
      <c r="E28" s="11"/>
      <c r="F28" s="10"/>
      <c r="G28" s="11"/>
      <c r="H28" s="10" t="e">
        <f t="shared" si="8"/>
        <v>#DIV/0!</v>
      </c>
      <c r="I28" s="58"/>
      <c r="J28" s="59">
        <v>41.8</v>
      </c>
      <c r="K28" s="48" t="e">
        <f t="shared" si="2"/>
        <v>#DIV/0!</v>
      </c>
      <c r="L28" s="60">
        <f t="shared" si="4"/>
        <v>-22.299999999999997</v>
      </c>
      <c r="M28" s="60">
        <f t="shared" si="3"/>
        <v>46.650717703349287</v>
      </c>
      <c r="N28" s="15"/>
      <c r="O28" s="15"/>
      <c r="P28" s="38"/>
    </row>
    <row r="29" spans="1:16" ht="16.5" customHeight="1">
      <c r="A29" s="7" t="s">
        <v>27</v>
      </c>
      <c r="B29" s="8">
        <v>356.2</v>
      </c>
      <c r="C29" s="8">
        <v>364.1</v>
      </c>
      <c r="D29" s="9">
        <v>196</v>
      </c>
      <c r="E29" s="11">
        <f t="shared" si="5"/>
        <v>55.025266704098819</v>
      </c>
      <c r="F29" s="10">
        <f t="shared" ref="F29:F38" si="9">(D29/C29)*100</f>
        <v>53.831365009612739</v>
      </c>
      <c r="G29" s="11"/>
      <c r="H29" s="10" t="e">
        <f t="shared" si="8"/>
        <v>#DIV/0!</v>
      </c>
      <c r="I29" s="58">
        <v>484.3</v>
      </c>
      <c r="J29" s="59">
        <v>296.39999999999998</v>
      </c>
      <c r="K29" s="48">
        <f t="shared" si="2"/>
        <v>61.201734462110259</v>
      </c>
      <c r="L29" s="60">
        <f t="shared" si="4"/>
        <v>-100.39999999999998</v>
      </c>
      <c r="M29" s="60">
        <f t="shared" si="3"/>
        <v>66.126855600539812</v>
      </c>
      <c r="N29" s="15"/>
      <c r="O29" s="15"/>
      <c r="P29" s="38"/>
    </row>
    <row r="30" spans="1:16" ht="16.5" customHeight="1">
      <c r="A30" s="12" t="s">
        <v>29</v>
      </c>
      <c r="B30" s="13">
        <f>SUM(B20:B29)</f>
        <v>20154.999999999996</v>
      </c>
      <c r="C30" s="18">
        <f>SUM(C20:C29)</f>
        <v>22516.799999999999</v>
      </c>
      <c r="D30" s="13">
        <f>SUM(D20:D29)</f>
        <v>13956.400000000001</v>
      </c>
      <c r="E30" s="50">
        <f t="shared" si="5"/>
        <v>69.245348548747231</v>
      </c>
      <c r="F30" s="75">
        <f t="shared" si="9"/>
        <v>61.98216442833796</v>
      </c>
      <c r="G30" s="51">
        <f t="shared" ref="G30:K30" si="10">SUM(G20:G29)</f>
        <v>0</v>
      </c>
      <c r="H30" s="51" t="e">
        <f t="shared" si="10"/>
        <v>#DIV/0!</v>
      </c>
      <c r="I30" s="65">
        <f t="shared" si="10"/>
        <v>21753.399999999998</v>
      </c>
      <c r="J30" s="65">
        <f>SUM(J20:J29)</f>
        <v>12744.5</v>
      </c>
      <c r="K30" s="65" t="e">
        <f t="shared" si="10"/>
        <v>#DIV/0!</v>
      </c>
      <c r="L30" s="63">
        <f t="shared" si="4"/>
        <v>1211.9000000000015</v>
      </c>
      <c r="M30" s="63">
        <f t="shared" si="3"/>
        <v>109.50920004707913</v>
      </c>
      <c r="N30" s="52">
        <f>SUM(N20:N29)</f>
        <v>1446.3</v>
      </c>
      <c r="O30" s="40">
        <f>SUM(O20:O29)</f>
        <v>1542.8</v>
      </c>
      <c r="P30" s="41">
        <f>O30-N30</f>
        <v>96.5</v>
      </c>
    </row>
    <row r="31" spans="1:16" ht="27.75" customHeight="1">
      <c r="A31" s="19" t="s">
        <v>31</v>
      </c>
      <c r="B31" s="16">
        <v>250495.3</v>
      </c>
      <c r="C31" s="16">
        <v>284966.3</v>
      </c>
      <c r="D31" s="32">
        <v>183321</v>
      </c>
      <c r="E31" s="11">
        <f t="shared" si="5"/>
        <v>73.183409030029708</v>
      </c>
      <c r="F31" s="10">
        <f t="shared" si="9"/>
        <v>64.330764725513163</v>
      </c>
      <c r="G31" s="11"/>
      <c r="H31" s="10"/>
      <c r="I31" s="64">
        <f>264623.1-12.8</f>
        <v>264610.3</v>
      </c>
      <c r="J31" s="93">
        <v>181720</v>
      </c>
      <c r="K31" s="48">
        <f>(J31/I31)*100</f>
        <v>68.674575403905294</v>
      </c>
      <c r="L31" s="60">
        <f t="shared" si="4"/>
        <v>1601</v>
      </c>
      <c r="M31" s="60">
        <f t="shared" si="3"/>
        <v>100.88102575390711</v>
      </c>
      <c r="N31" s="15"/>
      <c r="O31" s="42"/>
      <c r="P31" s="43"/>
    </row>
    <row r="32" spans="1:16" ht="19" customHeight="1">
      <c r="A32" s="17" t="s">
        <v>30</v>
      </c>
      <c r="B32" s="16"/>
      <c r="C32" s="16">
        <v>160.9</v>
      </c>
      <c r="D32" s="45">
        <v>160.9</v>
      </c>
      <c r="E32" s="11"/>
      <c r="F32" s="10">
        <f t="shared" si="9"/>
        <v>100</v>
      </c>
      <c r="G32" s="11"/>
      <c r="H32" s="10"/>
      <c r="I32" s="64">
        <v>2179.6</v>
      </c>
      <c r="J32" s="94">
        <v>2173.6</v>
      </c>
      <c r="K32" s="48"/>
      <c r="L32" s="60">
        <f t="shared" si="4"/>
        <v>-2012.6999999999998</v>
      </c>
      <c r="M32" s="60">
        <f t="shared" si="3"/>
        <v>7.4024659550975338</v>
      </c>
      <c r="N32" s="27"/>
      <c r="O32" s="42"/>
      <c r="P32" s="43"/>
    </row>
    <row r="33" spans="1:16" ht="15" customHeight="1">
      <c r="A33" s="7" t="s">
        <v>33</v>
      </c>
      <c r="B33" s="16"/>
      <c r="C33" s="30"/>
      <c r="D33" s="16"/>
      <c r="E33" s="11"/>
      <c r="F33" s="10"/>
      <c r="G33" s="11"/>
      <c r="H33" s="10"/>
      <c r="I33" s="67"/>
      <c r="J33" s="64"/>
      <c r="K33" s="48"/>
      <c r="L33" s="60">
        <f t="shared" si="4"/>
        <v>0</v>
      </c>
      <c r="M33" s="60"/>
      <c r="N33" s="27"/>
      <c r="O33" s="42"/>
      <c r="P33" s="43"/>
    </row>
    <row r="34" spans="1:16" ht="15.75" customHeight="1">
      <c r="A34" s="7" t="s">
        <v>28</v>
      </c>
      <c r="B34" s="16"/>
      <c r="C34" s="30">
        <v>-24.8</v>
      </c>
      <c r="D34" s="16">
        <v>-62</v>
      </c>
      <c r="E34" s="11" t="e">
        <f t="shared" si="5"/>
        <v>#DIV/0!</v>
      </c>
      <c r="F34" s="10">
        <f t="shared" si="9"/>
        <v>250</v>
      </c>
      <c r="G34" s="11"/>
      <c r="H34" s="10"/>
      <c r="I34" s="67">
        <v>-10.199999999999999</v>
      </c>
      <c r="J34" s="64">
        <v>-10.199999999999999</v>
      </c>
      <c r="K34" s="48">
        <f t="shared" si="2"/>
        <v>100</v>
      </c>
      <c r="L34" s="60">
        <f t="shared" si="4"/>
        <v>-51.8</v>
      </c>
      <c r="M34" s="60">
        <f t="shared" si="3"/>
        <v>607.84313725490199</v>
      </c>
      <c r="N34" s="27"/>
      <c r="O34" s="42"/>
      <c r="P34" s="43"/>
    </row>
    <row r="35" spans="1:16" ht="21.75" customHeight="1">
      <c r="A35" s="28" t="s">
        <v>34</v>
      </c>
      <c r="B35" s="5">
        <f>B7+B31+B32+B33+B34</f>
        <v>336585.6</v>
      </c>
      <c r="C35" s="5">
        <f t="shared" ref="C35:P35" si="11">C7+C31+C32+C33+C34</f>
        <v>371734.16000000003</v>
      </c>
      <c r="D35" s="5">
        <f t="shared" si="11"/>
        <v>238858.49999999997</v>
      </c>
      <c r="E35" s="5" t="e">
        <f t="shared" si="11"/>
        <v>#DIV/0!</v>
      </c>
      <c r="F35" s="75">
        <f t="shared" si="9"/>
        <v>64.255192474105669</v>
      </c>
      <c r="G35" s="5">
        <f t="shared" si="11"/>
        <v>0</v>
      </c>
      <c r="H35" s="5" t="e">
        <f t="shared" si="11"/>
        <v>#DIV/0!</v>
      </c>
      <c r="I35" s="68">
        <f>I7+I31+I32+I33+I34</f>
        <v>349044.79999999993</v>
      </c>
      <c r="J35" s="68">
        <f t="shared" ref="J35" si="12">J7+J31+J32+J33+J34</f>
        <v>238373.9</v>
      </c>
      <c r="K35" s="68" t="e">
        <f t="shared" si="11"/>
        <v>#DIV/0!</v>
      </c>
      <c r="L35" s="69">
        <f t="shared" si="4"/>
        <v>484.59999999997672</v>
      </c>
      <c r="M35" s="69">
        <f t="shared" si="3"/>
        <v>100.20329406868788</v>
      </c>
      <c r="N35" s="53">
        <f t="shared" si="11"/>
        <v>3927</v>
      </c>
      <c r="O35" s="5">
        <f t="shared" si="11"/>
        <v>4069.0999999999995</v>
      </c>
      <c r="P35" s="5">
        <f t="shared" si="11"/>
        <v>142.10000000000002</v>
      </c>
    </row>
    <row r="36" spans="1:16" s="25" customFormat="1" ht="14.25" hidden="1" customHeight="1">
      <c r="A36" s="20" t="s">
        <v>32</v>
      </c>
      <c r="B36" s="20"/>
      <c r="C36" s="21"/>
      <c r="D36" s="21"/>
      <c r="E36" s="21"/>
      <c r="F36" s="10" t="e">
        <f t="shared" si="9"/>
        <v>#DIV/0!</v>
      </c>
      <c r="G36" s="23"/>
      <c r="H36" s="22"/>
      <c r="I36" s="21"/>
      <c r="J36" s="21"/>
      <c r="K36" s="22"/>
      <c r="L36" s="22"/>
      <c r="M36" s="21"/>
      <c r="N36" s="24"/>
      <c r="O36" s="24"/>
      <c r="P36" s="24"/>
    </row>
    <row r="37" spans="1:16" ht="21.75" hidden="1" customHeight="1">
      <c r="A37" s="26"/>
      <c r="B37" s="2"/>
      <c r="F37" s="10" t="e">
        <f t="shared" si="9"/>
        <v>#DIV/0!</v>
      </c>
    </row>
    <row r="38" spans="1:16" hidden="1">
      <c r="F38" s="10" t="e">
        <f t="shared" si="9"/>
        <v>#DIV/0!</v>
      </c>
    </row>
    <row r="39" spans="1:16">
      <c r="A39" s="49" t="s">
        <v>43</v>
      </c>
    </row>
    <row r="40" spans="1:16">
      <c r="F40" s="29"/>
    </row>
  </sheetData>
  <mergeCells count="8">
    <mergeCell ref="A1:P1"/>
    <mergeCell ref="A2:P2"/>
    <mergeCell ref="A3:P3"/>
    <mergeCell ref="J4:P4"/>
    <mergeCell ref="A5:A6"/>
    <mergeCell ref="B5:H5"/>
    <mergeCell ref="I5:M5"/>
    <mergeCell ref="N5:P5"/>
  </mergeCells>
  <pageMargins left="0.39370078740157483" right="0.39370078740157483" top="0.94488188976377963" bottom="0.15748031496062992" header="0.31496062992125984" footer="0.31496062992125984"/>
  <pageSetup paperSize="9" scale="8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zoomScaleNormal="100" workbookViewId="0">
      <selection activeCell="A16" sqref="A1:XFD1048576"/>
    </sheetView>
  </sheetViews>
  <sheetFormatPr defaultColWidth="9.1796875" defaultRowHeight="16.5"/>
  <cols>
    <col min="1" max="1" width="41.1796875" style="1" customWidth="1"/>
    <col min="2" max="2" width="12.54296875" style="1" hidden="1" customWidth="1"/>
    <col min="3" max="3" width="12.54296875" style="1" customWidth="1"/>
    <col min="4" max="4" width="14.36328125" style="1" customWidth="1"/>
    <col min="5" max="5" width="10.7265625" style="1" hidden="1" customWidth="1"/>
    <col min="6" max="6" width="10.7265625" style="1" customWidth="1"/>
    <col min="7" max="7" width="9.453125" style="1" hidden="1" customWidth="1"/>
    <col min="8" max="8" width="8.7265625" style="1" hidden="1" customWidth="1"/>
    <col min="9" max="9" width="12.36328125" style="1" customWidth="1"/>
    <col min="10" max="10" width="12.54296875" style="2" customWidth="1"/>
    <col min="11" max="11" width="5.7265625" style="1" hidden="1" customWidth="1"/>
    <col min="12" max="12" width="11.54296875" style="1" customWidth="1"/>
    <col min="13" max="13" width="8" style="1" customWidth="1"/>
    <col min="14" max="15" width="10.1796875" style="1" customWidth="1"/>
    <col min="16" max="16" width="9.1796875" style="1" customWidth="1"/>
    <col min="17" max="16384" width="9.1796875" style="1"/>
  </cols>
  <sheetData>
    <row r="1" spans="1:16" ht="18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 customHeight="1">
      <c r="A2" s="110" t="s">
        <v>88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21.75" hidden="1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4.25" customHeight="1">
      <c r="J4" s="123" t="s">
        <v>42</v>
      </c>
      <c r="K4" s="123"/>
      <c r="L4" s="123"/>
      <c r="M4" s="123"/>
      <c r="N4" s="123"/>
      <c r="O4" s="123"/>
      <c r="P4" s="123"/>
    </row>
    <row r="5" spans="1:16" ht="29.25" customHeight="1">
      <c r="A5" s="112" t="s">
        <v>2</v>
      </c>
      <c r="B5" s="114" t="s">
        <v>48</v>
      </c>
      <c r="C5" s="115"/>
      <c r="D5" s="115"/>
      <c r="E5" s="115"/>
      <c r="F5" s="115"/>
      <c r="G5" s="115"/>
      <c r="H5" s="116"/>
      <c r="I5" s="120" t="s">
        <v>49</v>
      </c>
      <c r="J5" s="121"/>
      <c r="K5" s="121"/>
      <c r="L5" s="121"/>
      <c r="M5" s="122"/>
      <c r="N5" s="117" t="s">
        <v>3</v>
      </c>
      <c r="O5" s="118"/>
      <c r="P5" s="119"/>
    </row>
    <row r="6" spans="1:16" ht="54.5" customHeight="1">
      <c r="A6" s="113"/>
      <c r="B6" s="95" t="s">
        <v>35</v>
      </c>
      <c r="C6" s="95" t="s">
        <v>45</v>
      </c>
      <c r="D6" s="95" t="s">
        <v>89</v>
      </c>
      <c r="E6" s="95" t="s">
        <v>37</v>
      </c>
      <c r="F6" s="96" t="s">
        <v>92</v>
      </c>
      <c r="G6" s="35" t="s">
        <v>4</v>
      </c>
      <c r="H6" s="35" t="s">
        <v>5</v>
      </c>
      <c r="I6" s="46" t="s">
        <v>36</v>
      </c>
      <c r="J6" s="46" t="s">
        <v>91</v>
      </c>
      <c r="K6" s="47" t="s">
        <v>6</v>
      </c>
      <c r="L6" s="46" t="s">
        <v>44</v>
      </c>
      <c r="M6" s="46" t="s">
        <v>6</v>
      </c>
      <c r="N6" s="36" t="s">
        <v>46</v>
      </c>
      <c r="O6" s="36" t="s">
        <v>90</v>
      </c>
      <c r="P6" s="36" t="s">
        <v>7</v>
      </c>
    </row>
    <row r="7" spans="1:16" s="2" customFormat="1" ht="23.25" customHeight="1">
      <c r="A7" s="3" t="s">
        <v>8</v>
      </c>
      <c r="B7" s="4">
        <f>B19+B30</f>
        <v>86090.3</v>
      </c>
      <c r="C7" s="5">
        <f>C19+C30</f>
        <v>89188.76999999999</v>
      </c>
      <c r="D7" s="5">
        <f>D19+D30</f>
        <v>60390.900000000009</v>
      </c>
      <c r="E7" s="31">
        <f>D7/B7*100</f>
        <v>70.148321007128573</v>
      </c>
      <c r="F7" s="6">
        <f t="shared" ref="F7:F27" si="0">(D7/C7)*100</f>
        <v>67.711327334147569</v>
      </c>
      <c r="G7" s="4">
        <f>G19+G30</f>
        <v>0</v>
      </c>
      <c r="H7" s="6" t="e">
        <f>(D7-D8)/G7*100</f>
        <v>#DIV/0!</v>
      </c>
      <c r="I7" s="70">
        <f>I19+I30</f>
        <v>82265.099999999991</v>
      </c>
      <c r="J7" s="53">
        <f>J19+J30</f>
        <v>60285.7</v>
      </c>
      <c r="K7" s="70" t="e">
        <f t="shared" ref="K7:L7" si="1">K19+K30</f>
        <v>#DIV/0!</v>
      </c>
      <c r="L7" s="70">
        <f t="shared" si="1"/>
        <v>105.20000000000437</v>
      </c>
      <c r="M7" s="71">
        <f>D7/J7*100</f>
        <v>100.17450241101955</v>
      </c>
      <c r="N7" s="37">
        <f>N19+N30</f>
        <v>3927</v>
      </c>
      <c r="O7" s="37">
        <f>O19+O30</f>
        <v>4188.1000000000004</v>
      </c>
      <c r="P7" s="37">
        <f>P19+P30</f>
        <v>261.10000000000014</v>
      </c>
    </row>
    <row r="8" spans="1:16" ht="15" customHeight="1">
      <c r="A8" s="7" t="s">
        <v>9</v>
      </c>
      <c r="B8" s="8">
        <v>21686</v>
      </c>
      <c r="C8" s="8">
        <v>21731.919999999998</v>
      </c>
      <c r="D8" s="9">
        <v>16578.8</v>
      </c>
      <c r="E8" s="11">
        <f>D8/B8*100</f>
        <v>76.44932214331827</v>
      </c>
      <c r="F8" s="10">
        <f t="shared" si="0"/>
        <v>76.287783131909194</v>
      </c>
      <c r="G8" s="11"/>
      <c r="H8" s="10"/>
      <c r="I8" s="58">
        <v>21738.1</v>
      </c>
      <c r="J8" s="97">
        <v>15903.2</v>
      </c>
      <c r="K8" s="48">
        <f t="shared" ref="K8:K34" si="2">(J8/I8)*100</f>
        <v>73.158187698096896</v>
      </c>
      <c r="L8" s="60">
        <f>D8-J8</f>
        <v>675.59999999999854</v>
      </c>
      <c r="M8" s="60">
        <f t="shared" ref="M8:M35" si="3">D8/J8*100</f>
        <v>104.24820161979977</v>
      </c>
      <c r="N8" s="9">
        <v>224.4</v>
      </c>
      <c r="O8" s="9">
        <v>261.2</v>
      </c>
      <c r="P8" s="38">
        <f>O8-N8</f>
        <v>36.799999999999983</v>
      </c>
    </row>
    <row r="9" spans="1:16" ht="15" customHeight="1">
      <c r="A9" s="7" t="s">
        <v>41</v>
      </c>
      <c r="B9" s="8">
        <v>9468.7000000000007</v>
      </c>
      <c r="C9" s="8">
        <v>7473.84</v>
      </c>
      <c r="D9" s="9">
        <v>5827.2</v>
      </c>
      <c r="E9" s="11"/>
      <c r="F9" s="10">
        <f t="shared" si="0"/>
        <v>77.967952217334059</v>
      </c>
      <c r="G9" s="11"/>
      <c r="H9" s="10"/>
      <c r="I9" s="58">
        <v>8084.3</v>
      </c>
      <c r="J9" s="97">
        <v>6569.6</v>
      </c>
      <c r="K9" s="48"/>
      <c r="L9" s="60">
        <f t="shared" ref="L9:L35" si="4">D9-J9</f>
        <v>-742.40000000000055</v>
      </c>
      <c r="M9" s="60">
        <f t="shared" si="3"/>
        <v>88.699464198733551</v>
      </c>
      <c r="N9" s="9"/>
      <c r="O9" s="9"/>
      <c r="P9" s="38"/>
    </row>
    <row r="10" spans="1:16" ht="15" customHeight="1">
      <c r="A10" s="7" t="s">
        <v>10</v>
      </c>
      <c r="B10" s="8">
        <v>18350</v>
      </c>
      <c r="C10" s="8">
        <v>19550</v>
      </c>
      <c r="D10" s="9">
        <v>12930.7</v>
      </c>
      <c r="E10" s="11">
        <f t="shared" ref="E10:E34" si="5">D10/B10*100</f>
        <v>70.467029972752044</v>
      </c>
      <c r="F10" s="10">
        <f t="shared" si="0"/>
        <v>66.14168797953964</v>
      </c>
      <c r="G10" s="11"/>
      <c r="H10" s="10" t="e">
        <f t="shared" ref="H10:H18" si="6">D10/G10*100</f>
        <v>#DIV/0!</v>
      </c>
      <c r="I10" s="58">
        <v>16550</v>
      </c>
      <c r="J10" s="97">
        <v>13497.1</v>
      </c>
      <c r="K10" s="48"/>
      <c r="L10" s="60">
        <f t="shared" si="4"/>
        <v>-566.39999999999964</v>
      </c>
      <c r="M10" s="60">
        <f t="shared" si="3"/>
        <v>95.803542983307537</v>
      </c>
      <c r="N10" s="9">
        <v>204.7</v>
      </c>
      <c r="O10" s="9">
        <v>551.70000000000005</v>
      </c>
      <c r="P10" s="38">
        <f t="shared" ref="P10:P18" si="7">O10-N10</f>
        <v>347.00000000000006</v>
      </c>
    </row>
    <row r="11" spans="1:16" ht="15" customHeight="1">
      <c r="A11" s="7" t="s">
        <v>11</v>
      </c>
      <c r="B11" s="8">
        <v>2966.4</v>
      </c>
      <c r="C11" s="8">
        <v>2966.4</v>
      </c>
      <c r="D11" s="9">
        <v>1852.8</v>
      </c>
      <c r="E11" s="11">
        <f t="shared" si="5"/>
        <v>62.459546925566343</v>
      </c>
      <c r="F11" s="10">
        <f t="shared" si="0"/>
        <v>62.459546925566343</v>
      </c>
      <c r="G11" s="11"/>
      <c r="H11" s="10" t="e">
        <f t="shared" si="6"/>
        <v>#DIV/0!</v>
      </c>
      <c r="I11" s="58">
        <v>2671.7</v>
      </c>
      <c r="J11" s="97">
        <v>2007.1</v>
      </c>
      <c r="K11" s="48">
        <f>(J11/I12)*100</f>
        <v>387.17206790123458</v>
      </c>
      <c r="L11" s="60">
        <f t="shared" si="4"/>
        <v>-154.29999999999995</v>
      </c>
      <c r="M11" s="60">
        <f t="shared" si="3"/>
        <v>92.31229136565193</v>
      </c>
      <c r="N11" s="9">
        <v>108.2</v>
      </c>
      <c r="O11" s="9">
        <v>146.1</v>
      </c>
      <c r="P11" s="38">
        <f t="shared" si="7"/>
        <v>37.899999999999991</v>
      </c>
    </row>
    <row r="12" spans="1:16" ht="15" customHeight="1">
      <c r="A12" s="7" t="s">
        <v>12</v>
      </c>
      <c r="B12" s="8">
        <v>434.3</v>
      </c>
      <c r="C12" s="8">
        <v>598.71</v>
      </c>
      <c r="D12" s="9">
        <v>561.9</v>
      </c>
      <c r="E12" s="11">
        <f t="shared" si="5"/>
        <v>129.38061247985263</v>
      </c>
      <c r="F12" s="10">
        <f t="shared" si="0"/>
        <v>93.851781329859179</v>
      </c>
      <c r="G12" s="11"/>
      <c r="H12" s="10" t="e">
        <f t="shared" si="6"/>
        <v>#DIV/0!</v>
      </c>
      <c r="I12" s="58">
        <v>518.4</v>
      </c>
      <c r="J12" s="97">
        <v>541.9</v>
      </c>
      <c r="K12" s="48">
        <f>(J12/I13)*100</f>
        <v>1062.5490196078431</v>
      </c>
      <c r="L12" s="60">
        <f t="shared" si="4"/>
        <v>20</v>
      </c>
      <c r="M12" s="60">
        <f t="shared" si="3"/>
        <v>103.69071784462078</v>
      </c>
      <c r="N12" s="9">
        <v>4.7</v>
      </c>
      <c r="O12" s="9">
        <v>0</v>
      </c>
      <c r="P12" s="38">
        <f t="shared" si="7"/>
        <v>-4.7</v>
      </c>
    </row>
    <row r="13" spans="1:16" ht="15" customHeight="1">
      <c r="A13" s="7" t="s">
        <v>39</v>
      </c>
      <c r="B13" s="8">
        <v>50.8</v>
      </c>
      <c r="C13" s="8">
        <v>50.8</v>
      </c>
      <c r="D13" s="9">
        <v>24.4</v>
      </c>
      <c r="E13" s="11">
        <f t="shared" si="5"/>
        <v>48.031496062992126</v>
      </c>
      <c r="F13" s="10">
        <f>(D13/C13)*100</f>
        <v>48.031496062992126</v>
      </c>
      <c r="G13" s="11"/>
      <c r="H13" s="10" t="e">
        <f>D13/G13*100</f>
        <v>#DIV/0!</v>
      </c>
      <c r="I13" s="58">
        <v>51</v>
      </c>
      <c r="J13" s="97">
        <v>17.399999999999999</v>
      </c>
      <c r="K13" s="48"/>
      <c r="L13" s="60">
        <f t="shared" si="4"/>
        <v>7</v>
      </c>
      <c r="M13" s="60">
        <f t="shared" si="3"/>
        <v>140.22988505747128</v>
      </c>
      <c r="N13" s="9">
        <v>7.8</v>
      </c>
      <c r="O13" s="9">
        <v>0</v>
      </c>
      <c r="P13" s="38">
        <f t="shared" si="7"/>
        <v>-7.8</v>
      </c>
    </row>
    <row r="14" spans="1:16" ht="15" customHeight="1">
      <c r="A14" s="7" t="s">
        <v>13</v>
      </c>
      <c r="B14" s="8">
        <v>1503.5</v>
      </c>
      <c r="C14" s="8">
        <v>1512.6</v>
      </c>
      <c r="D14" s="9">
        <v>223.1</v>
      </c>
      <c r="E14" s="11">
        <f t="shared" si="5"/>
        <v>14.838709677419354</v>
      </c>
      <c r="F14" s="10">
        <f t="shared" si="0"/>
        <v>14.7494380536824</v>
      </c>
      <c r="G14" s="11"/>
      <c r="H14" s="10" t="e">
        <f t="shared" si="6"/>
        <v>#DIV/0!</v>
      </c>
      <c r="I14" s="58">
        <v>1466.7</v>
      </c>
      <c r="J14" s="97">
        <v>330.6</v>
      </c>
      <c r="K14" s="48">
        <f>(J14/I15)*100</f>
        <v>5.3265020058968542</v>
      </c>
      <c r="L14" s="60">
        <f t="shared" si="4"/>
        <v>-107.50000000000003</v>
      </c>
      <c r="M14" s="60">
        <f t="shared" si="3"/>
        <v>67.4833635813672</v>
      </c>
      <c r="N14" s="11">
        <v>1260.5999999999999</v>
      </c>
      <c r="O14" s="11">
        <v>940.8</v>
      </c>
      <c r="P14" s="38">
        <f t="shared" si="7"/>
        <v>-319.79999999999995</v>
      </c>
    </row>
    <row r="15" spans="1:16" ht="15" customHeight="1">
      <c r="A15" s="7" t="s">
        <v>14</v>
      </c>
      <c r="B15" s="8">
        <v>7915.2</v>
      </c>
      <c r="C15" s="8">
        <v>7915.2</v>
      </c>
      <c r="D15" s="9">
        <v>4597.3</v>
      </c>
      <c r="E15" s="11">
        <f t="shared" si="5"/>
        <v>58.081918334344053</v>
      </c>
      <c r="F15" s="10">
        <f t="shared" si="0"/>
        <v>58.081918334344053</v>
      </c>
      <c r="G15" s="11"/>
      <c r="H15" s="10" t="e">
        <f t="shared" si="6"/>
        <v>#DIV/0!</v>
      </c>
      <c r="I15" s="58">
        <v>6206.7</v>
      </c>
      <c r="J15" s="97">
        <v>4596.3999999999996</v>
      </c>
      <c r="K15" s="48">
        <f>(J15/I16)*100</f>
        <v>153.57679842293425</v>
      </c>
      <c r="L15" s="60">
        <f t="shared" si="4"/>
        <v>0.9000000000005457</v>
      </c>
      <c r="M15" s="60">
        <f t="shared" si="3"/>
        <v>100.01958054129321</v>
      </c>
      <c r="N15" s="9">
        <v>25.6</v>
      </c>
      <c r="O15" s="9">
        <v>26.3</v>
      </c>
      <c r="P15" s="38">
        <f t="shared" si="7"/>
        <v>0.69999999999999929</v>
      </c>
    </row>
    <row r="16" spans="1:16" ht="15" customHeight="1">
      <c r="A16" s="7" t="s">
        <v>15</v>
      </c>
      <c r="B16" s="8">
        <v>3396.6</v>
      </c>
      <c r="C16" s="8">
        <v>3392.1</v>
      </c>
      <c r="D16" s="9">
        <v>1501.9</v>
      </c>
      <c r="E16" s="11">
        <f t="shared" si="5"/>
        <v>44.217747158923629</v>
      </c>
      <c r="F16" s="10">
        <f t="shared" si="0"/>
        <v>44.276406945549958</v>
      </c>
      <c r="G16" s="11"/>
      <c r="H16" s="10" t="e">
        <f t="shared" si="6"/>
        <v>#DIV/0!</v>
      </c>
      <c r="I16" s="58">
        <v>2992.9</v>
      </c>
      <c r="J16" s="97">
        <v>1491.7</v>
      </c>
      <c r="K16" s="48">
        <f>(J16/I17)*100</f>
        <v>643.25140146614922</v>
      </c>
      <c r="L16" s="60">
        <f t="shared" si="4"/>
        <v>10.200000000000045</v>
      </c>
      <c r="M16" s="60">
        <f t="shared" si="3"/>
        <v>100.68378360260107</v>
      </c>
      <c r="N16" s="9">
        <v>644.70000000000005</v>
      </c>
      <c r="O16" s="9">
        <v>439.8</v>
      </c>
      <c r="P16" s="38">
        <f t="shared" si="7"/>
        <v>-204.90000000000003</v>
      </c>
    </row>
    <row r="17" spans="1:16" ht="15" customHeight="1">
      <c r="A17" s="7" t="s">
        <v>16</v>
      </c>
      <c r="B17" s="8">
        <v>163.80000000000001</v>
      </c>
      <c r="C17" s="8">
        <v>186</v>
      </c>
      <c r="D17" s="9">
        <v>138.6</v>
      </c>
      <c r="E17" s="11">
        <f t="shared" si="5"/>
        <v>84.615384615384599</v>
      </c>
      <c r="F17" s="10">
        <f t="shared" si="0"/>
        <v>74.516129032258064</v>
      </c>
      <c r="G17" s="11"/>
      <c r="H17" s="10" t="e">
        <f t="shared" si="6"/>
        <v>#DIV/0!</v>
      </c>
      <c r="I17" s="64">
        <v>231.9</v>
      </c>
      <c r="J17" s="97">
        <v>146</v>
      </c>
      <c r="K17" s="48" t="e">
        <f>(J17/I18)*100</f>
        <v>#DIV/0!</v>
      </c>
      <c r="L17" s="60">
        <f t="shared" si="4"/>
        <v>-7.4000000000000057</v>
      </c>
      <c r="M17" s="60">
        <f t="shared" si="3"/>
        <v>94.931506849315056</v>
      </c>
      <c r="N17" s="15"/>
      <c r="O17" s="15"/>
      <c r="P17" s="38">
        <f t="shared" si="7"/>
        <v>0</v>
      </c>
    </row>
    <row r="18" spans="1:16" ht="15" hidden="1" customHeight="1">
      <c r="A18" s="7" t="s">
        <v>17</v>
      </c>
      <c r="B18" s="8">
        <v>0</v>
      </c>
      <c r="C18" s="8">
        <v>0</v>
      </c>
      <c r="D18" s="9"/>
      <c r="E18" s="11" t="e">
        <f t="shared" si="5"/>
        <v>#DIV/0!</v>
      </c>
      <c r="F18" s="10"/>
      <c r="G18" s="11"/>
      <c r="H18" s="10" t="e">
        <f t="shared" si="6"/>
        <v>#DIV/0!</v>
      </c>
      <c r="I18" s="58">
        <v>0</v>
      </c>
      <c r="J18" s="97">
        <v>0</v>
      </c>
      <c r="K18" s="48" t="e">
        <f>(J18/#REF!)*100</f>
        <v>#REF!</v>
      </c>
      <c r="L18" s="60">
        <f t="shared" si="4"/>
        <v>0</v>
      </c>
      <c r="M18" s="60"/>
      <c r="N18" s="15"/>
      <c r="O18" s="15"/>
      <c r="P18" s="38">
        <f t="shared" si="7"/>
        <v>0</v>
      </c>
    </row>
    <row r="19" spans="1:16" ht="15.75" customHeight="1">
      <c r="A19" s="12" t="s">
        <v>18</v>
      </c>
      <c r="B19" s="13">
        <f>SUM(B8:B18)</f>
        <v>65935.3</v>
      </c>
      <c r="C19" s="5">
        <f>SUM(C8:C18)</f>
        <v>65377.569999999992</v>
      </c>
      <c r="D19" s="4">
        <f>SUM(D8:D18)</f>
        <v>44236.700000000004</v>
      </c>
      <c r="E19" s="31">
        <f t="shared" si="5"/>
        <v>67.091072612090954</v>
      </c>
      <c r="F19" s="14">
        <f t="shared" si="0"/>
        <v>67.663420344316876</v>
      </c>
      <c r="G19" s="4">
        <f>SUM(G8:G18)</f>
        <v>0</v>
      </c>
      <c r="H19" s="6" t="e">
        <f>(D19-D8)/G19*100</f>
        <v>#DIV/0!</v>
      </c>
      <c r="I19" s="62">
        <f>SUM(I8:I18)</f>
        <v>60511.69999999999</v>
      </c>
      <c r="J19" s="102">
        <f>SUM(J8:J18)</f>
        <v>45101</v>
      </c>
      <c r="K19" s="54">
        <f t="shared" si="2"/>
        <v>74.532693677421065</v>
      </c>
      <c r="L19" s="63">
        <f t="shared" si="4"/>
        <v>-864.29999999999563</v>
      </c>
      <c r="M19" s="63">
        <f t="shared" si="3"/>
        <v>98.083634509212672</v>
      </c>
      <c r="N19" s="55">
        <f>SUM(N8:N18)</f>
        <v>2480.6999999999998</v>
      </c>
      <c r="O19" s="44">
        <f>SUM(O8:O18)</f>
        <v>2365.9</v>
      </c>
      <c r="P19" s="40">
        <f>SUM(P8:P18)</f>
        <v>-114.79999999999994</v>
      </c>
    </row>
    <row r="20" spans="1:16" ht="15" customHeight="1">
      <c r="A20" s="7" t="s">
        <v>19</v>
      </c>
      <c r="B20" s="8">
        <f>2057.1+81</f>
        <v>2138.1</v>
      </c>
      <c r="C20" s="8">
        <v>2143.1999999999998</v>
      </c>
      <c r="D20" s="9">
        <v>1319.1</v>
      </c>
      <c r="E20" s="11">
        <f t="shared" si="5"/>
        <v>61.694962817454744</v>
      </c>
      <c r="F20" s="10">
        <f t="shared" si="0"/>
        <v>61.548152295632697</v>
      </c>
      <c r="G20" s="11"/>
      <c r="H20" s="10" t="e">
        <f t="shared" ref="H20:H29" si="8">D20/G20*100</f>
        <v>#DIV/0!</v>
      </c>
      <c r="I20" s="58">
        <f>1834+179.4</f>
        <v>2013.4</v>
      </c>
      <c r="J20" s="97">
        <v>1340.1</v>
      </c>
      <c r="K20" s="48">
        <f t="shared" si="2"/>
        <v>66.559054335949128</v>
      </c>
      <c r="L20" s="60">
        <f t="shared" si="4"/>
        <v>-21</v>
      </c>
      <c r="M20" s="60">
        <f t="shared" si="3"/>
        <v>98.432952764719047</v>
      </c>
      <c r="N20" s="15">
        <v>398</v>
      </c>
      <c r="O20" s="15">
        <v>599</v>
      </c>
      <c r="P20" s="38">
        <f>O20-N20</f>
        <v>201</v>
      </c>
    </row>
    <row r="21" spans="1:16" ht="15" customHeight="1">
      <c r="A21" s="7" t="s">
        <v>20</v>
      </c>
      <c r="B21" s="8">
        <f>1286.6+1481.7</f>
        <v>2768.3</v>
      </c>
      <c r="C21" s="8">
        <f>1286.3+1483.5</f>
        <v>2769.8</v>
      </c>
      <c r="D21" s="9">
        <v>1439.1</v>
      </c>
      <c r="E21" s="11">
        <f t="shared" si="5"/>
        <v>51.984972726944321</v>
      </c>
      <c r="F21" s="10">
        <f t="shared" si="0"/>
        <v>51.956819987002667</v>
      </c>
      <c r="G21" s="11"/>
      <c r="H21" s="10" t="e">
        <f t="shared" si="8"/>
        <v>#DIV/0!</v>
      </c>
      <c r="I21" s="58">
        <f>1371.1+996.9</f>
        <v>2368</v>
      </c>
      <c r="J21" s="97">
        <v>1529.4</v>
      </c>
      <c r="K21" s="48">
        <f t="shared" si="2"/>
        <v>64.58614864864866</v>
      </c>
      <c r="L21" s="60">
        <f t="shared" si="4"/>
        <v>-90.300000000000182</v>
      </c>
      <c r="M21" s="60">
        <f t="shared" si="3"/>
        <v>94.095723813260093</v>
      </c>
      <c r="N21" s="9">
        <v>1048.3</v>
      </c>
      <c r="O21" s="9">
        <v>1223.2</v>
      </c>
      <c r="P21" s="38">
        <f>O21-N21</f>
        <v>174.90000000000009</v>
      </c>
    </row>
    <row r="22" spans="1:16" ht="15" hidden="1" customHeight="1">
      <c r="A22" s="7" t="s">
        <v>21</v>
      </c>
      <c r="B22" s="8"/>
      <c r="C22" s="8"/>
      <c r="D22" s="9"/>
      <c r="E22" s="11" t="e">
        <f t="shared" si="5"/>
        <v>#DIV/0!</v>
      </c>
      <c r="F22" s="10"/>
      <c r="G22" s="11"/>
      <c r="H22" s="10"/>
      <c r="I22" s="58"/>
      <c r="J22" s="97"/>
      <c r="K22" s="48"/>
      <c r="L22" s="60">
        <f t="shared" si="4"/>
        <v>0</v>
      </c>
      <c r="M22" s="60" t="e">
        <f t="shared" si="3"/>
        <v>#DIV/0!</v>
      </c>
      <c r="N22" s="15"/>
      <c r="O22" s="15"/>
      <c r="P22" s="38"/>
    </row>
    <row r="23" spans="1:16" ht="15.75" customHeight="1">
      <c r="A23" s="7" t="s">
        <v>22</v>
      </c>
      <c r="B23" s="8">
        <v>1126.7</v>
      </c>
      <c r="C23" s="8">
        <v>1127.8</v>
      </c>
      <c r="D23" s="9">
        <v>768.7</v>
      </c>
      <c r="E23" s="11">
        <f t="shared" si="5"/>
        <v>68.225792136327328</v>
      </c>
      <c r="F23" s="10">
        <f t="shared" si="0"/>
        <v>68.159248093633636</v>
      </c>
      <c r="G23" s="11"/>
      <c r="H23" s="10" t="e">
        <f t="shared" si="8"/>
        <v>#DIV/0!</v>
      </c>
      <c r="I23" s="58">
        <v>1020.4</v>
      </c>
      <c r="J23" s="97">
        <v>617.6</v>
      </c>
      <c r="K23" s="48">
        <f t="shared" si="2"/>
        <v>60.525284202273625</v>
      </c>
      <c r="L23" s="60">
        <f t="shared" si="4"/>
        <v>151.10000000000002</v>
      </c>
      <c r="M23" s="60">
        <f t="shared" si="3"/>
        <v>124.46567357512954</v>
      </c>
      <c r="N23" s="15"/>
      <c r="O23" s="15"/>
      <c r="P23" s="38"/>
    </row>
    <row r="24" spans="1:16" ht="15" customHeight="1">
      <c r="A24" s="7" t="s">
        <v>23</v>
      </c>
      <c r="B24" s="8">
        <v>163.30000000000001</v>
      </c>
      <c r="C24" s="8">
        <v>313.10000000000002</v>
      </c>
      <c r="D24" s="9">
        <v>313.60000000000002</v>
      </c>
      <c r="E24" s="11">
        <f t="shared" si="5"/>
        <v>192.03919167176974</v>
      </c>
      <c r="F24" s="10">
        <f t="shared" si="0"/>
        <v>100.15969338869371</v>
      </c>
      <c r="G24" s="11"/>
      <c r="H24" s="10" t="e">
        <f t="shared" si="8"/>
        <v>#DIV/0!</v>
      </c>
      <c r="I24" s="58">
        <v>201.2</v>
      </c>
      <c r="J24" s="97">
        <v>168.4</v>
      </c>
      <c r="K24" s="48">
        <f t="shared" si="2"/>
        <v>83.697813121272375</v>
      </c>
      <c r="L24" s="60">
        <f t="shared" si="4"/>
        <v>145.20000000000002</v>
      </c>
      <c r="M24" s="60">
        <f t="shared" si="3"/>
        <v>186.22327790973873</v>
      </c>
      <c r="N24" s="15"/>
      <c r="O24" s="15"/>
      <c r="P24" s="38"/>
    </row>
    <row r="25" spans="1:16" ht="26.25" customHeight="1">
      <c r="A25" s="33" t="s">
        <v>40</v>
      </c>
      <c r="B25" s="8">
        <v>13172.3</v>
      </c>
      <c r="C25" s="8">
        <v>16326.2</v>
      </c>
      <c r="D25" s="9">
        <v>11475.6</v>
      </c>
      <c r="E25" s="11">
        <f t="shared" si="5"/>
        <v>87.119181919634386</v>
      </c>
      <c r="F25" s="10">
        <f t="shared" si="0"/>
        <v>70.289473361835576</v>
      </c>
      <c r="G25" s="11"/>
      <c r="H25" s="10" t="e">
        <f t="shared" si="8"/>
        <v>#DIV/0!</v>
      </c>
      <c r="I25" s="58">
        <v>13684.3</v>
      </c>
      <c r="J25" s="97">
        <v>9681.2999999999993</v>
      </c>
      <c r="K25" s="48">
        <f>(J25/I25)*100</f>
        <v>70.747498958660643</v>
      </c>
      <c r="L25" s="60">
        <f t="shared" si="4"/>
        <v>1794.3000000000011</v>
      </c>
      <c r="M25" s="60">
        <f t="shared" si="3"/>
        <v>118.53366799913236</v>
      </c>
      <c r="N25" s="15"/>
      <c r="O25" s="15"/>
      <c r="P25" s="38"/>
    </row>
    <row r="26" spans="1:16" ht="15" customHeight="1">
      <c r="A26" s="7" t="s">
        <v>24</v>
      </c>
      <c r="B26" s="8">
        <v>353.6</v>
      </c>
      <c r="C26" s="8">
        <v>457.9</v>
      </c>
      <c r="D26" s="9">
        <v>352.5</v>
      </c>
      <c r="E26" s="11">
        <f t="shared" si="5"/>
        <v>99.688914027149309</v>
      </c>
      <c r="F26" s="10">
        <f t="shared" si="0"/>
        <v>76.981873771565844</v>
      </c>
      <c r="G26" s="11"/>
      <c r="H26" s="10" t="e">
        <f t="shared" si="8"/>
        <v>#DIV/0!</v>
      </c>
      <c r="I26" s="58">
        <f>552.6+1037</f>
        <v>1589.6</v>
      </c>
      <c r="J26" s="97">
        <v>1216.5999999999999</v>
      </c>
      <c r="K26" s="48">
        <f t="shared" si="2"/>
        <v>76.534977352793149</v>
      </c>
      <c r="L26" s="60">
        <f t="shared" si="4"/>
        <v>-864.09999999999991</v>
      </c>
      <c r="M26" s="60">
        <f t="shared" si="3"/>
        <v>28.97419036659543</v>
      </c>
      <c r="N26" s="15"/>
      <c r="O26" s="15"/>
      <c r="P26" s="38"/>
    </row>
    <row r="27" spans="1:16" ht="15" customHeight="1">
      <c r="A27" s="7" t="s">
        <v>25</v>
      </c>
      <c r="B27" s="8">
        <v>76.5</v>
      </c>
      <c r="C27" s="8">
        <v>253.3</v>
      </c>
      <c r="D27" s="11">
        <v>226.9</v>
      </c>
      <c r="E27" s="11">
        <f t="shared" si="5"/>
        <v>296.60130718954247</v>
      </c>
      <c r="F27" s="10">
        <f t="shared" si="0"/>
        <v>89.577575996841688</v>
      </c>
      <c r="G27" s="11"/>
      <c r="H27" s="10" t="e">
        <f t="shared" si="8"/>
        <v>#DIV/0!</v>
      </c>
      <c r="I27" s="58">
        <v>392.2</v>
      </c>
      <c r="J27" s="98">
        <v>293.7</v>
      </c>
      <c r="K27" s="48">
        <f t="shared" si="2"/>
        <v>74.885262621111679</v>
      </c>
      <c r="L27" s="60">
        <f t="shared" si="4"/>
        <v>-66.799999999999983</v>
      </c>
      <c r="M27" s="60">
        <f t="shared" si="3"/>
        <v>77.255703098399735</v>
      </c>
      <c r="N27" s="15"/>
      <c r="O27" s="15"/>
      <c r="P27" s="38"/>
    </row>
    <row r="28" spans="1:16" ht="15" customHeight="1">
      <c r="A28" s="7" t="s">
        <v>26</v>
      </c>
      <c r="B28" s="8"/>
      <c r="C28" s="8"/>
      <c r="D28" s="9">
        <v>26</v>
      </c>
      <c r="E28" s="11"/>
      <c r="F28" s="10"/>
      <c r="G28" s="11"/>
      <c r="H28" s="10" t="e">
        <f t="shared" si="8"/>
        <v>#DIV/0!</v>
      </c>
      <c r="I28" s="58"/>
      <c r="J28" s="97">
        <v>4.7</v>
      </c>
      <c r="K28" s="48" t="e">
        <f t="shared" si="2"/>
        <v>#DIV/0!</v>
      </c>
      <c r="L28" s="60">
        <f t="shared" si="4"/>
        <v>21.3</v>
      </c>
      <c r="M28" s="60">
        <f t="shared" si="3"/>
        <v>553.19148936170211</v>
      </c>
      <c r="N28" s="15"/>
      <c r="O28" s="15"/>
      <c r="P28" s="38"/>
    </row>
    <row r="29" spans="1:16" ht="16.5" customHeight="1">
      <c r="A29" s="7" t="s">
        <v>27</v>
      </c>
      <c r="B29" s="8">
        <v>356.2</v>
      </c>
      <c r="C29" s="8">
        <v>419.9</v>
      </c>
      <c r="D29" s="9">
        <v>232.7</v>
      </c>
      <c r="E29" s="11">
        <f t="shared" si="5"/>
        <v>65.328467153284677</v>
      </c>
      <c r="F29" s="10">
        <f t="shared" ref="F29:F38" si="9">(D29/C29)*100</f>
        <v>55.417956656346746</v>
      </c>
      <c r="G29" s="11"/>
      <c r="H29" s="10" t="e">
        <f t="shared" si="8"/>
        <v>#DIV/0!</v>
      </c>
      <c r="I29" s="58">
        <v>484.3</v>
      </c>
      <c r="J29" s="97">
        <v>332.9</v>
      </c>
      <c r="K29" s="48">
        <f t="shared" si="2"/>
        <v>68.738385298368769</v>
      </c>
      <c r="L29" s="60">
        <f t="shared" si="4"/>
        <v>-100.19999999999999</v>
      </c>
      <c r="M29" s="60">
        <f t="shared" si="3"/>
        <v>69.900871132472219</v>
      </c>
      <c r="N29" s="15"/>
      <c r="O29" s="15"/>
      <c r="P29" s="38"/>
    </row>
    <row r="30" spans="1:16" ht="16.5" customHeight="1">
      <c r="A30" s="12" t="s">
        <v>29</v>
      </c>
      <c r="B30" s="13">
        <f>SUM(B20:B29)</f>
        <v>20154.999999999996</v>
      </c>
      <c r="C30" s="18">
        <f>SUM(C20:C29)</f>
        <v>23811.200000000004</v>
      </c>
      <c r="D30" s="13">
        <f>SUM(D20:D29)</f>
        <v>16154.2</v>
      </c>
      <c r="E30" s="50">
        <f t="shared" si="5"/>
        <v>80.14983874968992</v>
      </c>
      <c r="F30" s="75">
        <f t="shared" si="9"/>
        <v>67.842863862384078</v>
      </c>
      <c r="G30" s="51">
        <f t="shared" ref="G30:K30" si="10">SUM(G20:G29)</f>
        <v>0</v>
      </c>
      <c r="H30" s="51" t="e">
        <f t="shared" si="10"/>
        <v>#DIV/0!</v>
      </c>
      <c r="I30" s="65">
        <f t="shared" si="10"/>
        <v>21753.399999999998</v>
      </c>
      <c r="J30" s="51">
        <f>SUM(J20:J29)</f>
        <v>15184.7</v>
      </c>
      <c r="K30" s="65" t="e">
        <f t="shared" si="10"/>
        <v>#DIV/0!</v>
      </c>
      <c r="L30" s="63">
        <f t="shared" si="4"/>
        <v>969.5</v>
      </c>
      <c r="M30" s="63">
        <f t="shared" si="3"/>
        <v>106.3847161945906</v>
      </c>
      <c r="N30" s="52">
        <f>SUM(N20:N29)</f>
        <v>1446.3</v>
      </c>
      <c r="O30" s="40">
        <f>SUM(O20:O29)</f>
        <v>1822.2</v>
      </c>
      <c r="P30" s="41">
        <f>O30-N30</f>
        <v>375.90000000000009</v>
      </c>
    </row>
    <row r="31" spans="1:16" ht="27.75" customHeight="1">
      <c r="A31" s="19" t="s">
        <v>31</v>
      </c>
      <c r="B31" s="16">
        <v>250495.3</v>
      </c>
      <c r="C31" s="16">
        <v>284966.3</v>
      </c>
      <c r="D31" s="32">
        <v>202331</v>
      </c>
      <c r="E31" s="11">
        <f t="shared" si="5"/>
        <v>80.772373773080773</v>
      </c>
      <c r="F31" s="10">
        <f t="shared" si="9"/>
        <v>71.001728976373698</v>
      </c>
      <c r="G31" s="11"/>
      <c r="H31" s="10"/>
      <c r="I31" s="64">
        <f>264623.1-12.8</f>
        <v>264610.3</v>
      </c>
      <c r="J31" s="99">
        <v>198845.3</v>
      </c>
      <c r="K31" s="48">
        <f>(J31/I31)*100</f>
        <v>75.146470110951839</v>
      </c>
      <c r="L31" s="60">
        <f t="shared" si="4"/>
        <v>3485.7000000000116</v>
      </c>
      <c r="M31" s="60">
        <f t="shared" si="3"/>
        <v>101.75297077677973</v>
      </c>
      <c r="N31" s="15"/>
      <c r="O31" s="42"/>
      <c r="P31" s="43"/>
    </row>
    <row r="32" spans="1:16" ht="19" customHeight="1">
      <c r="A32" s="17" t="s">
        <v>30</v>
      </c>
      <c r="B32" s="16"/>
      <c r="C32" s="16">
        <v>160.9</v>
      </c>
      <c r="D32" s="45">
        <v>160.9</v>
      </c>
      <c r="E32" s="11"/>
      <c r="F32" s="10">
        <f t="shared" si="9"/>
        <v>100</v>
      </c>
      <c r="G32" s="11"/>
      <c r="H32" s="10"/>
      <c r="I32" s="64">
        <v>2179.6</v>
      </c>
      <c r="J32" s="100">
        <v>2179.6</v>
      </c>
      <c r="K32" s="48"/>
      <c r="L32" s="60">
        <f t="shared" si="4"/>
        <v>-2018.6999999999998</v>
      </c>
      <c r="M32" s="60">
        <f t="shared" si="3"/>
        <v>7.3820884565975406</v>
      </c>
      <c r="N32" s="27"/>
      <c r="O32" s="42"/>
      <c r="P32" s="43"/>
    </row>
    <row r="33" spans="1:16" ht="15" customHeight="1">
      <c r="A33" s="7" t="s">
        <v>33</v>
      </c>
      <c r="B33" s="16"/>
      <c r="C33" s="30"/>
      <c r="D33" s="16"/>
      <c r="E33" s="11"/>
      <c r="F33" s="10"/>
      <c r="G33" s="11"/>
      <c r="H33" s="10"/>
      <c r="I33" s="67"/>
      <c r="J33" s="101"/>
      <c r="K33" s="48"/>
      <c r="L33" s="60">
        <f t="shared" si="4"/>
        <v>0</v>
      </c>
      <c r="M33" s="60"/>
      <c r="N33" s="27"/>
      <c r="O33" s="42"/>
      <c r="P33" s="43"/>
    </row>
    <row r="34" spans="1:16" ht="15.75" customHeight="1">
      <c r="A34" s="7" t="s">
        <v>28</v>
      </c>
      <c r="B34" s="16"/>
      <c r="C34" s="30">
        <v>-62</v>
      </c>
      <c r="D34" s="16">
        <v>-62</v>
      </c>
      <c r="E34" s="11" t="e">
        <f t="shared" si="5"/>
        <v>#DIV/0!</v>
      </c>
      <c r="F34" s="10">
        <f t="shared" si="9"/>
        <v>100</v>
      </c>
      <c r="G34" s="11"/>
      <c r="H34" s="10"/>
      <c r="I34" s="67">
        <v>-10.199999999999999</v>
      </c>
      <c r="J34" s="101">
        <v>-10.199999999999999</v>
      </c>
      <c r="K34" s="48">
        <f t="shared" si="2"/>
        <v>100</v>
      </c>
      <c r="L34" s="60">
        <f t="shared" si="4"/>
        <v>-51.8</v>
      </c>
      <c r="M34" s="60">
        <f t="shared" si="3"/>
        <v>607.84313725490199</v>
      </c>
      <c r="N34" s="27"/>
      <c r="O34" s="42"/>
      <c r="P34" s="43"/>
    </row>
    <row r="35" spans="1:16" ht="21.75" customHeight="1">
      <c r="A35" s="28" t="s">
        <v>34</v>
      </c>
      <c r="B35" s="5">
        <f>B7+B31+B32+B33+B34</f>
        <v>336585.6</v>
      </c>
      <c r="C35" s="5">
        <f t="shared" ref="C35:P35" si="11">C7+C31+C32+C33+C34</f>
        <v>374253.97</v>
      </c>
      <c r="D35" s="5">
        <f t="shared" si="11"/>
        <v>262820.80000000005</v>
      </c>
      <c r="E35" s="5" t="e">
        <f t="shared" si="11"/>
        <v>#DIV/0!</v>
      </c>
      <c r="F35" s="75">
        <f t="shared" si="9"/>
        <v>70.225253722759462</v>
      </c>
      <c r="G35" s="5">
        <f t="shared" si="11"/>
        <v>0</v>
      </c>
      <c r="H35" s="5" t="e">
        <f t="shared" si="11"/>
        <v>#DIV/0!</v>
      </c>
      <c r="I35" s="68">
        <f>I7+I31+I32+I33+I34</f>
        <v>349044.79999999993</v>
      </c>
      <c r="J35" s="53">
        <f t="shared" ref="J35" si="12">J7+J31+J32+J33+J34</f>
        <v>261300.4</v>
      </c>
      <c r="K35" s="68" t="e">
        <f t="shared" si="11"/>
        <v>#DIV/0!</v>
      </c>
      <c r="L35" s="69">
        <f t="shared" si="4"/>
        <v>1520.4000000000524</v>
      </c>
      <c r="M35" s="69">
        <f t="shared" si="3"/>
        <v>100.58185904039949</v>
      </c>
      <c r="N35" s="53">
        <f t="shared" si="11"/>
        <v>3927</v>
      </c>
      <c r="O35" s="5">
        <f t="shared" si="11"/>
        <v>4188.1000000000004</v>
      </c>
      <c r="P35" s="5">
        <f t="shared" si="11"/>
        <v>261.10000000000014</v>
      </c>
    </row>
    <row r="36" spans="1:16" s="25" customFormat="1" ht="14.25" hidden="1" customHeight="1">
      <c r="A36" s="20" t="s">
        <v>32</v>
      </c>
      <c r="B36" s="20"/>
      <c r="C36" s="21"/>
      <c r="D36" s="21"/>
      <c r="E36" s="21"/>
      <c r="F36" s="10" t="e">
        <f t="shared" si="9"/>
        <v>#DIV/0!</v>
      </c>
      <c r="G36" s="23"/>
      <c r="H36" s="22"/>
      <c r="I36" s="21"/>
      <c r="J36" s="21"/>
      <c r="K36" s="22"/>
      <c r="L36" s="22"/>
      <c r="M36" s="21"/>
      <c r="N36" s="24"/>
      <c r="O36" s="24"/>
      <c r="P36" s="24"/>
    </row>
    <row r="37" spans="1:16" ht="21.75" hidden="1" customHeight="1">
      <c r="A37" s="26"/>
      <c r="B37" s="2"/>
      <c r="F37" s="10" t="e">
        <f t="shared" si="9"/>
        <v>#DIV/0!</v>
      </c>
    </row>
    <row r="38" spans="1:16" hidden="1">
      <c r="F38" s="10" t="e">
        <f t="shared" si="9"/>
        <v>#DIV/0!</v>
      </c>
    </row>
    <row r="39" spans="1:16">
      <c r="A39" s="49" t="s">
        <v>43</v>
      </c>
    </row>
    <row r="40" spans="1:16">
      <c r="F40" s="29"/>
    </row>
  </sheetData>
  <mergeCells count="8">
    <mergeCell ref="A1:P1"/>
    <mergeCell ref="A2:P2"/>
    <mergeCell ref="A3:P3"/>
    <mergeCell ref="J4:P4"/>
    <mergeCell ref="A5:A6"/>
    <mergeCell ref="B5:H5"/>
    <mergeCell ref="I5:M5"/>
    <mergeCell ref="N5:P5"/>
  </mergeCells>
  <pageMargins left="0.11811023622047245" right="0.11811023622047245" top="0.94488188976377963" bottom="0.15748031496062992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на1.02</vt:lpstr>
      <vt:lpstr>на1.03</vt:lpstr>
      <vt:lpstr>на1.04</vt:lpstr>
      <vt:lpstr>на1.05</vt:lpstr>
      <vt:lpstr>на1.06</vt:lpstr>
      <vt:lpstr>на1.07</vt:lpstr>
      <vt:lpstr>на1.08</vt:lpstr>
      <vt:lpstr>на1.09</vt:lpstr>
      <vt:lpstr>на1.10</vt:lpstr>
      <vt:lpstr>на1.01.2018</vt:lpstr>
      <vt:lpstr>Лист2</vt:lpstr>
      <vt:lpstr>Лист2!Заголовки_для_печати</vt:lpstr>
      <vt:lpstr>на1.08!Область_печати</vt:lpstr>
      <vt:lpstr>на1.10!Область_печати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1</cp:lastModifiedBy>
  <cp:lastPrinted>2018-01-30T08:05:05Z</cp:lastPrinted>
  <dcterms:created xsi:type="dcterms:W3CDTF">2011-02-03T07:56:58Z</dcterms:created>
  <dcterms:modified xsi:type="dcterms:W3CDTF">2018-02-14T13:07:10Z</dcterms:modified>
</cp:coreProperties>
</file>